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mc:AlternateContent xmlns:mc="http://schemas.openxmlformats.org/markup-compatibility/2006">
    <mc:Choice Requires="x15">
      <x15ac:absPath xmlns:x15ac="http://schemas.microsoft.com/office/spreadsheetml/2010/11/ac" url="W:\Zakazky\Projekcni_cinnost\2017\2017_Nikolčický potok\rozpočet\ver 7\"/>
    </mc:Choice>
  </mc:AlternateContent>
  <xr:revisionPtr revIDLastSave="0" documentId="13_ncr:1_{2B8564B0-3ACB-4939-9F6D-B9D90B522506}" xr6:coauthVersionLast="40" xr6:coauthVersionMax="40" xr10:uidLastSave="{00000000-0000-0000-0000-000000000000}"/>
  <bookViews>
    <workbookView xWindow="-120" yWindow="-120" windowWidth="29040" windowHeight="15840" xr2:uid="{00000000-000D-0000-FFFF-FFFF00000000}"/>
  </bookViews>
  <sheets>
    <sheet name="Rekapitulace stavby" sheetId="1" r:id="rId1"/>
    <sheet name="SO 01 - Odtěžení sedimentů" sheetId="2" r:id="rId2"/>
    <sheet name="SO 02 - Oprava koryta" sheetId="3" r:id="rId3"/>
    <sheet name="VRN - Vedlejší rozpočtové..." sheetId="5" r:id="rId4"/>
    <sheet name="Pokyny pro vyplnění" sheetId="6" r:id="rId5"/>
  </sheets>
  <definedNames>
    <definedName name="_xlnm._FilterDatabase" localSheetId="1" hidden="1">'SO 01 - Odtěžení sedimentů'!$C$77:$K$101</definedName>
    <definedName name="_xlnm._FilterDatabase" localSheetId="2" hidden="1">'SO 02 - Oprava koryta'!$C$82:$K$322</definedName>
    <definedName name="_xlnm._FilterDatabase" localSheetId="3" hidden="1">'VRN - Vedlejší rozpočtové...'!$C$80:$K$114</definedName>
    <definedName name="_xlnm.Print_Titles" localSheetId="0">'Rekapitulace stavby'!$49:$49</definedName>
    <definedName name="_xlnm.Print_Titles" localSheetId="1">'SO 01 - Odtěžení sedimentů'!$77:$77</definedName>
    <definedName name="_xlnm.Print_Titles" localSheetId="2">'SO 02 - Oprava koryta'!$82:$82</definedName>
    <definedName name="_xlnm.Print_Titles" localSheetId="3">'VRN - Vedlejší rozpočtové...'!$80:$80</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1">'SO 01 - Odtěžení sedimentů'!$C$4:$J$36,'SO 01 - Odtěžení sedimentů'!$C$42:$J$59,'SO 01 - Odtěžení sedimentů'!$C$65:$K$101</definedName>
    <definedName name="_xlnm.Print_Area" localSheetId="2">'SO 02 - Oprava koryta'!$C$4:$J$36,'SO 02 - Oprava koryta'!$C$42:$J$64,'SO 02 - Oprava koryta'!$C$70:$K$322</definedName>
    <definedName name="_xlnm.Print_Area" localSheetId="3">'VRN - Vedlejší rozpočtové...'!$C$4:$J$36,'VRN - Vedlejší rozpočtové...'!$C$42:$J$62,'VRN - Vedlejší rozpočtové...'!$C$68:$K$114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1" i="2" l="1"/>
  <c r="J216" i="3"/>
  <c r="J111" i="5" l="1"/>
  <c r="J106" i="5"/>
  <c r="J92" i="5"/>
  <c r="J90" i="5"/>
  <c r="H306" i="3" l="1"/>
  <c r="H312" i="3"/>
  <c r="H316" i="3"/>
  <c r="H309" i="3"/>
  <c r="H320" i="3"/>
  <c r="J295" i="3"/>
  <c r="J298" i="3"/>
  <c r="J301" i="3"/>
  <c r="J243" i="3"/>
  <c r="J241" i="3"/>
  <c r="J239" i="3"/>
  <c r="J237" i="3"/>
  <c r="J235" i="3"/>
  <c r="J231" i="3"/>
  <c r="J228" i="3"/>
  <c r="J224" i="3"/>
  <c r="J221" i="3"/>
  <c r="J218" i="3"/>
  <c r="J212" i="3"/>
  <c r="J208" i="3"/>
  <c r="J204" i="3"/>
  <c r="J200" i="3"/>
  <c r="J196" i="3"/>
  <c r="J192" i="3"/>
  <c r="J188" i="3"/>
  <c r="J184" i="3"/>
  <c r="J180" i="3"/>
  <c r="J176" i="3"/>
  <c r="J172" i="3"/>
  <c r="J168" i="3"/>
  <c r="J165" i="3"/>
  <c r="J162" i="3"/>
  <c r="J159" i="3"/>
  <c r="J156" i="3"/>
  <c r="J153" i="3"/>
  <c r="J150" i="3"/>
  <c r="J147" i="3"/>
  <c r="J144" i="3"/>
  <c r="J141" i="3"/>
  <c r="J138" i="3"/>
  <c r="J135" i="3"/>
  <c r="J132" i="3"/>
  <c r="J129" i="3"/>
  <c r="J126" i="3"/>
  <c r="J123" i="3"/>
  <c r="J86" i="3"/>
  <c r="J90" i="3"/>
  <c r="J93" i="3"/>
  <c r="J96" i="3"/>
  <c r="J99" i="3"/>
  <c r="J102" i="3"/>
  <c r="J105" i="3"/>
  <c r="J108" i="3"/>
  <c r="J111" i="3"/>
  <c r="J114" i="3"/>
  <c r="J117" i="3"/>
  <c r="J120" i="3"/>
  <c r="J246" i="3"/>
  <c r="J85" i="3" l="1"/>
  <c r="J234" i="3"/>
  <c r="J60" i="3" s="1"/>
  <c r="J250" i="3"/>
  <c r="H284" i="3"/>
  <c r="J284" i="3" s="1"/>
  <c r="J281" i="3"/>
  <c r="J277" i="3"/>
  <c r="J273" i="3"/>
  <c r="J270" i="3"/>
  <c r="J287" i="3"/>
  <c r="J291" i="3"/>
  <c r="J58" i="3" l="1"/>
  <c r="J286" i="3"/>
  <c r="J94" i="5"/>
  <c r="J109" i="5"/>
  <c r="J108" i="5"/>
  <c r="J88" i="5"/>
  <c r="J86" i="5"/>
  <c r="AY54" i="1" l="1"/>
  <c r="AX54" i="1"/>
  <c r="BI113" i="5"/>
  <c r="BH113" i="5"/>
  <c r="BG113" i="5"/>
  <c r="BF113" i="5"/>
  <c r="T113" i="5"/>
  <c r="T110" i="5"/>
  <c r="R113" i="5"/>
  <c r="R110" i="5"/>
  <c r="P113" i="5"/>
  <c r="P110" i="5" s="1"/>
  <c r="BK113" i="5"/>
  <c r="BK110" i="5" s="1"/>
  <c r="J113" i="5"/>
  <c r="BI104" i="5"/>
  <c r="BH104" i="5"/>
  <c r="BG104" i="5"/>
  <c r="BF104" i="5"/>
  <c r="T104" i="5"/>
  <c r="T103" i="5" s="1"/>
  <c r="R104" i="5"/>
  <c r="R103" i="5" s="1"/>
  <c r="P104" i="5"/>
  <c r="P103" i="5" s="1"/>
  <c r="BK104" i="5"/>
  <c r="BK103" i="5" s="1"/>
  <c r="J104" i="5"/>
  <c r="J103" i="5" s="1"/>
  <c r="BI101" i="5"/>
  <c r="BH101" i="5"/>
  <c r="BG101" i="5"/>
  <c r="BF101" i="5"/>
  <c r="T101" i="5"/>
  <c r="R101" i="5"/>
  <c r="P101" i="5"/>
  <c r="BK101" i="5"/>
  <c r="J101" i="5"/>
  <c r="BE101" i="5" s="1"/>
  <c r="BI99" i="5"/>
  <c r="BH99" i="5"/>
  <c r="BG99" i="5"/>
  <c r="BF99" i="5"/>
  <c r="T99" i="5"/>
  <c r="T96" i="5" s="1"/>
  <c r="R99" i="5"/>
  <c r="P99" i="5"/>
  <c r="BK99" i="5"/>
  <c r="J99" i="5"/>
  <c r="BE99" i="5" s="1"/>
  <c r="BI97" i="5"/>
  <c r="BH97" i="5"/>
  <c r="BG97" i="5"/>
  <c r="BF97" i="5"/>
  <c r="T97" i="5"/>
  <c r="R97" i="5"/>
  <c r="P97" i="5"/>
  <c r="BK97" i="5"/>
  <c r="J97" i="5"/>
  <c r="BE97" i="5" s="1"/>
  <c r="BI84" i="5"/>
  <c r="BH84" i="5"/>
  <c r="BG84" i="5"/>
  <c r="BF84" i="5"/>
  <c r="T84" i="5"/>
  <c r="T83" i="5" s="1"/>
  <c r="R84" i="5"/>
  <c r="R83" i="5" s="1"/>
  <c r="P84" i="5"/>
  <c r="P83" i="5" s="1"/>
  <c r="BK84" i="5"/>
  <c r="BK83" i="5" s="1"/>
  <c r="J84" i="5"/>
  <c r="J83" i="5" s="1"/>
  <c r="F75" i="5"/>
  <c r="E73" i="5"/>
  <c r="F49" i="5"/>
  <c r="E47" i="5"/>
  <c r="J21" i="5"/>
  <c r="E21" i="5"/>
  <c r="J77" i="5" s="1"/>
  <c r="J20" i="5"/>
  <c r="J18" i="5"/>
  <c r="E18" i="5"/>
  <c r="F78" i="5" s="1"/>
  <c r="J17" i="5"/>
  <c r="J15" i="5"/>
  <c r="E15" i="5"/>
  <c r="F77" i="5" s="1"/>
  <c r="J14" i="5"/>
  <c r="J12" i="5"/>
  <c r="J75" i="5" s="1"/>
  <c r="E7" i="5"/>
  <c r="E71" i="5" s="1"/>
  <c r="AY53" i="1"/>
  <c r="AX53" i="1"/>
  <c r="BI320" i="3"/>
  <c r="BH320" i="3"/>
  <c r="BG320" i="3"/>
  <c r="BF320" i="3"/>
  <c r="T320" i="3"/>
  <c r="T319" i="3" s="1"/>
  <c r="R320" i="3"/>
  <c r="R319" i="3" s="1"/>
  <c r="P320" i="3"/>
  <c r="P319" i="3" s="1"/>
  <c r="BK320" i="3"/>
  <c r="BK319" i="3" s="1"/>
  <c r="J320" i="3"/>
  <c r="BI316" i="3"/>
  <c r="BH316" i="3"/>
  <c r="BG316" i="3"/>
  <c r="BF316" i="3"/>
  <c r="T316" i="3"/>
  <c r="R316" i="3"/>
  <c r="P316" i="3"/>
  <c r="BK316" i="3"/>
  <c r="J316" i="3"/>
  <c r="BE316" i="3" s="1"/>
  <c r="BI312" i="3"/>
  <c r="BH312" i="3"/>
  <c r="BG312" i="3"/>
  <c r="BF312" i="3"/>
  <c r="T312" i="3"/>
  <c r="R312" i="3"/>
  <c r="P312" i="3"/>
  <c r="BK312" i="3"/>
  <c r="J312" i="3"/>
  <c r="BE312" i="3" s="1"/>
  <c r="BI309" i="3"/>
  <c r="BH309" i="3"/>
  <c r="BG309" i="3"/>
  <c r="BF309" i="3"/>
  <c r="T309" i="3"/>
  <c r="R309" i="3"/>
  <c r="P309" i="3"/>
  <c r="BK309" i="3"/>
  <c r="J309" i="3"/>
  <c r="BE309" i="3" s="1"/>
  <c r="BI306" i="3"/>
  <c r="BH306" i="3"/>
  <c r="BG306" i="3"/>
  <c r="BF306" i="3"/>
  <c r="T306" i="3"/>
  <c r="R306" i="3"/>
  <c r="P306" i="3"/>
  <c r="BK306" i="3"/>
  <c r="J306" i="3"/>
  <c r="BI291" i="3"/>
  <c r="BH291" i="3"/>
  <c r="BG291" i="3"/>
  <c r="BF291" i="3"/>
  <c r="T291" i="3"/>
  <c r="R291" i="3"/>
  <c r="P291" i="3"/>
  <c r="BK291" i="3"/>
  <c r="BE291" i="3"/>
  <c r="BI287" i="3"/>
  <c r="BH287" i="3"/>
  <c r="BG287" i="3"/>
  <c r="BF287" i="3"/>
  <c r="T287" i="3"/>
  <c r="R287" i="3"/>
  <c r="P287" i="3"/>
  <c r="BK287" i="3"/>
  <c r="BE287" i="3"/>
  <c r="BI266" i="3"/>
  <c r="BH266" i="3"/>
  <c r="BG266" i="3"/>
  <c r="BF266" i="3"/>
  <c r="T266" i="3"/>
  <c r="R266" i="3"/>
  <c r="P266" i="3"/>
  <c r="BK266" i="3"/>
  <c r="J266" i="3"/>
  <c r="BE266" i="3" s="1"/>
  <c r="BI262" i="3"/>
  <c r="BH262" i="3"/>
  <c r="BG262" i="3"/>
  <c r="BF262" i="3"/>
  <c r="T262" i="3"/>
  <c r="R262" i="3"/>
  <c r="P262" i="3"/>
  <c r="BK262" i="3"/>
  <c r="J262" i="3"/>
  <c r="BE262" i="3" s="1"/>
  <c r="BI258" i="3"/>
  <c r="BH258" i="3"/>
  <c r="BG258" i="3"/>
  <c r="BF258" i="3"/>
  <c r="T258" i="3"/>
  <c r="R258" i="3"/>
  <c r="P258" i="3"/>
  <c r="BK258" i="3"/>
  <c r="J258" i="3"/>
  <c r="BE258" i="3" s="1"/>
  <c r="BI254" i="3"/>
  <c r="BH254" i="3"/>
  <c r="BG254" i="3"/>
  <c r="BF254" i="3"/>
  <c r="T254" i="3"/>
  <c r="R254" i="3"/>
  <c r="P254" i="3"/>
  <c r="BK254" i="3"/>
  <c r="J254" i="3"/>
  <c r="BI250" i="3"/>
  <c r="BH250" i="3"/>
  <c r="BG250" i="3"/>
  <c r="BF250" i="3"/>
  <c r="T250" i="3"/>
  <c r="R250" i="3"/>
  <c r="P250" i="3"/>
  <c r="BK250" i="3"/>
  <c r="BE250" i="3"/>
  <c r="BI246" i="3"/>
  <c r="BH246" i="3"/>
  <c r="BG246" i="3"/>
  <c r="BF246" i="3"/>
  <c r="T246" i="3"/>
  <c r="R246" i="3"/>
  <c r="P246" i="3"/>
  <c r="BK246" i="3"/>
  <c r="BE246" i="3"/>
  <c r="F77" i="3"/>
  <c r="E75" i="3"/>
  <c r="F49" i="3"/>
  <c r="E47" i="3"/>
  <c r="J21" i="3"/>
  <c r="E21" i="3"/>
  <c r="J79" i="3" s="1"/>
  <c r="J20" i="3"/>
  <c r="J18" i="3"/>
  <c r="E18" i="3"/>
  <c r="F80" i="3" s="1"/>
  <c r="J17" i="3"/>
  <c r="J15" i="3"/>
  <c r="E15" i="3"/>
  <c r="F79" i="3" s="1"/>
  <c r="J14" i="3"/>
  <c r="J12" i="3"/>
  <c r="J77" i="3" s="1"/>
  <c r="E7" i="3"/>
  <c r="E73" i="3" s="1"/>
  <c r="AY52" i="1"/>
  <c r="AX52" i="1"/>
  <c r="BI99" i="2"/>
  <c r="BH99" i="2"/>
  <c r="BG99" i="2"/>
  <c r="BF99" i="2"/>
  <c r="T99" i="2"/>
  <c r="R99" i="2"/>
  <c r="P99" i="2"/>
  <c r="BK99" i="2"/>
  <c r="BE99" i="2"/>
  <c r="BI97" i="2"/>
  <c r="BH97" i="2"/>
  <c r="BG97" i="2"/>
  <c r="BF97" i="2"/>
  <c r="T97" i="2"/>
  <c r="R97" i="2"/>
  <c r="P97" i="2"/>
  <c r="BK97" i="2"/>
  <c r="BE97" i="2"/>
  <c r="BI95" i="2"/>
  <c r="BH95" i="2"/>
  <c r="BG95" i="2"/>
  <c r="BF95" i="2"/>
  <c r="T95" i="2"/>
  <c r="R95" i="2"/>
  <c r="P95" i="2"/>
  <c r="BK95" i="2"/>
  <c r="BE95" i="2"/>
  <c r="BI91" i="2"/>
  <c r="BH91" i="2"/>
  <c r="BG91" i="2"/>
  <c r="BF91" i="2"/>
  <c r="T91" i="2"/>
  <c r="R91" i="2"/>
  <c r="P91" i="2"/>
  <c r="BK91" i="2"/>
  <c r="BE91" i="2"/>
  <c r="BI89" i="2"/>
  <c r="BH89" i="2"/>
  <c r="BG89" i="2"/>
  <c r="BF89" i="2"/>
  <c r="T89" i="2"/>
  <c r="R89" i="2"/>
  <c r="P89" i="2"/>
  <c r="BK89" i="2"/>
  <c r="BE89" i="2"/>
  <c r="BI85" i="2"/>
  <c r="BH85" i="2"/>
  <c r="BG85" i="2"/>
  <c r="BF85" i="2"/>
  <c r="T85" i="2"/>
  <c r="R85" i="2"/>
  <c r="P85" i="2"/>
  <c r="BK85" i="2"/>
  <c r="BE85" i="2"/>
  <c r="BI81" i="2"/>
  <c r="BH81" i="2"/>
  <c r="BG81" i="2"/>
  <c r="BF81" i="2"/>
  <c r="T81" i="2"/>
  <c r="R81" i="2"/>
  <c r="P81" i="2"/>
  <c r="BK81" i="2"/>
  <c r="F72" i="2"/>
  <c r="E70" i="2"/>
  <c r="F49" i="2"/>
  <c r="E47" i="2"/>
  <c r="J21" i="2"/>
  <c r="E21" i="2"/>
  <c r="J74" i="2" s="1"/>
  <c r="J20" i="2"/>
  <c r="J18" i="2"/>
  <c r="E18" i="2"/>
  <c r="F75" i="2" s="1"/>
  <c r="J17" i="2"/>
  <c r="J15" i="2"/>
  <c r="E15" i="2"/>
  <c r="F74" i="2" s="1"/>
  <c r="J14" i="2"/>
  <c r="J12" i="2"/>
  <c r="J72" i="2" s="1"/>
  <c r="E7" i="2"/>
  <c r="E68" i="2" s="1"/>
  <c r="AS51" i="1"/>
  <c r="L47" i="1"/>
  <c r="AM46" i="1"/>
  <c r="L46" i="1"/>
  <c r="AM44" i="1"/>
  <c r="L44" i="1"/>
  <c r="L42" i="1"/>
  <c r="L41" i="1"/>
  <c r="BE113" i="5" l="1"/>
  <c r="J110" i="5"/>
  <c r="J61" i="5" s="1"/>
  <c r="J305" i="3"/>
  <c r="BE320" i="3"/>
  <c r="J319" i="3"/>
  <c r="J63" i="3" s="1"/>
  <c r="P96" i="5"/>
  <c r="R96" i="5"/>
  <c r="J80" i="2"/>
  <c r="J79" i="2" s="1"/>
  <c r="J78" i="2" s="1"/>
  <c r="J245" i="3"/>
  <c r="BE81" i="2"/>
  <c r="J30" i="2" s="1"/>
  <c r="AV52" i="1" s="1"/>
  <c r="BE254" i="3"/>
  <c r="BE306" i="3"/>
  <c r="J51" i="2"/>
  <c r="T245" i="3"/>
  <c r="J49" i="3"/>
  <c r="R286" i="3"/>
  <c r="P245" i="3"/>
  <c r="T286" i="3"/>
  <c r="T305" i="3"/>
  <c r="P305" i="3"/>
  <c r="R245" i="3"/>
  <c r="BK245" i="3"/>
  <c r="P286" i="3"/>
  <c r="F32" i="3"/>
  <c r="BB53" i="1" s="1"/>
  <c r="BK286" i="3"/>
  <c r="F31" i="3"/>
  <c r="BA53" i="1" s="1"/>
  <c r="F51" i="3"/>
  <c r="BE104" i="5"/>
  <c r="J60" i="5"/>
  <c r="BE84" i="5"/>
  <c r="R82" i="5"/>
  <c r="R81" i="5" s="1"/>
  <c r="F34" i="5"/>
  <c r="BD54" i="1" s="1"/>
  <c r="BK96" i="5"/>
  <c r="J96" i="5" s="1"/>
  <c r="J59" i="5" s="1"/>
  <c r="T82" i="5"/>
  <c r="T81" i="5" s="1"/>
  <c r="J31" i="5"/>
  <c r="AW54" i="1" s="1"/>
  <c r="F32" i="5"/>
  <c r="BB54" i="1" s="1"/>
  <c r="F33" i="5"/>
  <c r="BC54" i="1" s="1"/>
  <c r="P82" i="5"/>
  <c r="P81" i="5" s="1"/>
  <c r="AU54" i="1" s="1"/>
  <c r="E45" i="5"/>
  <c r="J51" i="5"/>
  <c r="F52" i="5"/>
  <c r="F33" i="3"/>
  <c r="BC53" i="1" s="1"/>
  <c r="BK305" i="3"/>
  <c r="F34" i="3"/>
  <c r="BD53" i="1" s="1"/>
  <c r="R305" i="3"/>
  <c r="J31" i="3"/>
  <c r="AW53" i="1" s="1"/>
  <c r="F31" i="2"/>
  <c r="BA52" i="1" s="1"/>
  <c r="BK80" i="2"/>
  <c r="J58" i="2" s="1"/>
  <c r="J31" i="2"/>
  <c r="AW52" i="1" s="1"/>
  <c r="F34" i="2"/>
  <c r="BD52" i="1" s="1"/>
  <c r="F32" i="2"/>
  <c r="BB52" i="1" s="1"/>
  <c r="F33" i="2"/>
  <c r="BC52" i="1" s="1"/>
  <c r="P80" i="2"/>
  <c r="P79" i="2" s="1"/>
  <c r="P78" i="2" s="1"/>
  <c r="AU52" i="1" s="1"/>
  <c r="R80" i="2"/>
  <c r="T80" i="2"/>
  <c r="J58" i="5"/>
  <c r="E45" i="3"/>
  <c r="F51" i="2"/>
  <c r="E45" i="2"/>
  <c r="J51" i="3"/>
  <c r="F51" i="5"/>
  <c r="J49" i="2"/>
  <c r="F52" i="3"/>
  <c r="F31" i="5"/>
  <c r="BA54" i="1" s="1"/>
  <c r="F52" i="2"/>
  <c r="J49" i="5"/>
  <c r="J82" i="5" l="1"/>
  <c r="J59" i="3"/>
  <c r="J84" i="3"/>
  <c r="J83" i="3" s="1"/>
  <c r="F30" i="2"/>
  <c r="AZ52" i="1" s="1"/>
  <c r="R79" i="2"/>
  <c r="R78" i="2" s="1"/>
  <c r="T79" i="2"/>
  <c r="T78" i="2" s="1"/>
  <c r="J57" i="2"/>
  <c r="J56" i="2" s="1"/>
  <c r="P84" i="3"/>
  <c r="P83" i="3" s="1"/>
  <c r="AU53" i="1" s="1"/>
  <c r="R84" i="3"/>
  <c r="R83" i="3" s="1"/>
  <c r="T84" i="3"/>
  <c r="T83" i="3" s="1"/>
  <c r="BK84" i="3"/>
  <c r="BK83" i="3" s="1"/>
  <c r="J62" i="3"/>
  <c r="J61" i="3"/>
  <c r="J81" i="5"/>
  <c r="BK82" i="5"/>
  <c r="BB51" i="1"/>
  <c r="AX51" i="1" s="1"/>
  <c r="BC51" i="1"/>
  <c r="AY51" i="1" s="1"/>
  <c r="BD51" i="1"/>
  <c r="W30" i="1" s="1"/>
  <c r="AT52" i="1"/>
  <c r="BA51" i="1"/>
  <c r="W27" i="1" s="1"/>
  <c r="BK79" i="2"/>
  <c r="BK78" i="2" s="1"/>
  <c r="BK81" i="5"/>
  <c r="AU51" i="1"/>
  <c r="J57" i="3" l="1"/>
  <c r="J56" i="3" s="1"/>
  <c r="J27" i="3" s="1"/>
  <c r="F30" i="3" s="1"/>
  <c r="J57" i="5"/>
  <c r="W28" i="1"/>
  <c r="W29" i="1"/>
  <c r="AW51" i="1"/>
  <c r="AK27" i="1" s="1"/>
  <c r="J56" i="5"/>
  <c r="J27" i="5"/>
  <c r="F30" i="5" s="1"/>
  <c r="J27" i="2"/>
  <c r="J30" i="3" l="1"/>
  <c r="AZ53" i="1"/>
  <c r="J30" i="5"/>
  <c r="AV54" i="1" s="1"/>
  <c r="AT54" i="1" s="1"/>
  <c r="AZ54" i="1"/>
  <c r="J36" i="2"/>
  <c r="AG52" i="1"/>
  <c r="AG54" i="1"/>
  <c r="AG53" i="1"/>
  <c r="J36" i="5" l="1"/>
  <c r="AN54" i="1"/>
  <c r="AZ51" i="1"/>
  <c r="AV53" i="1"/>
  <c r="AT53" i="1" s="1"/>
  <c r="AN53" i="1" s="1"/>
  <c r="J36" i="3"/>
  <c r="AG51" i="1"/>
  <c r="AN52" i="1"/>
  <c r="W26" i="1" l="1"/>
  <c r="AV51" i="1"/>
  <c r="AK23" i="1"/>
  <c r="AK26" i="1" l="1"/>
  <c r="AK32" i="1" s="1"/>
  <c r="AT51" i="1"/>
  <c r="AN51" i="1" s="1"/>
</calcChain>
</file>

<file path=xl/sharedStrings.xml><?xml version="1.0" encoding="utf-8"?>
<sst xmlns="http://schemas.openxmlformats.org/spreadsheetml/2006/main" count="2259" uniqueCount="693">
  <si>
    <t>Export VZ</t>
  </si>
  <si>
    <t>List obsahuje:</t>
  </si>
  <si>
    <t>1) Rekapitulace stavby</t>
  </si>
  <si>
    <t>2) Rekapitulace objektů stavby a soupisů prací</t>
  </si>
  <si>
    <t>3.0</t>
  </si>
  <si>
    <t/>
  </si>
  <si>
    <t>False</t>
  </si>
  <si>
    <t>{a488f8ac-e0ed-4f03-ae1d-38565c47fa90}</t>
  </si>
  <si>
    <t>&gt;&gt;  skryté sloupce  &lt;&lt;</t>
  </si>
  <si>
    <t>0,01</t>
  </si>
  <si>
    <t>21</t>
  </si>
  <si>
    <t>15</t>
  </si>
  <si>
    <t>REKAPITULACE STAVBY</t>
  </si>
  <si>
    <t>v ---  níže se nacházejí doplnkové a pomocné údaje k sestavám  --- v</t>
  </si>
  <si>
    <t>0,001</t>
  </si>
  <si>
    <t>Kód:</t>
  </si>
  <si>
    <t>Z003</t>
  </si>
  <si>
    <t>Stavba:</t>
  </si>
  <si>
    <t>Nikolčický potok, ř. km 4,200 - 4,600, Nikolčice, Oprava koryta</t>
  </si>
  <si>
    <t>KSO:</t>
  </si>
  <si>
    <t>CC-CZ:</t>
  </si>
  <si>
    <t>Místo:</t>
  </si>
  <si>
    <t xml:space="preserve"> </t>
  </si>
  <si>
    <t>Datum:</t>
  </si>
  <si>
    <t>30. 11. 2017</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</si>
  <si>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</si>
  <si>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</si>
  <si>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</si>
  <si>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</si>
  <si>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</si>
  <si>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</si>
  <si>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</si>
  <si>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</si>
  <si>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</si>
  <si>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</si>
  <si>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</si>
  <si>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</si>
  <si>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</si>
  <si>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</si>
  <si>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</si>
  <si>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</si>
  <si>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</si>
  <si>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</si>
  <si>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</si>
  <si>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</si>
  <si>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</si>
  <si>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</si>
  <si>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</si>
  <si>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</si>
  <si>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</si>
  <si>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</si>
  <si>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</si>
  <si>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</si>
  <si>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</si>
  <si>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</si>
  <si>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</si>
  <si>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</si>
  <si>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</si>
  <si>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</si>
  <si>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</si>
  <si>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</si>
  <si>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</si>
  <si>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</si>
  <si>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</si>
  <si>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</si>
  <si>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</si>
  <si>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</si>
  <si>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</si>
  <si>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</si>
  <si>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</si>
  <si>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</si>
  <si>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</si>
  <si>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Odtěžení sedimentů</t>
  </si>
  <si>
    <t>STA</t>
  </si>
  <si>
    <t>1</t>
  </si>
  <si>
    <t>{5405b935-7de3-4872-a04e-e44604652c89}</t>
  </si>
  <si>
    <t>2</t>
  </si>
  <si>
    <t>SO 02</t>
  </si>
  <si>
    <t>{9df30d01-efea-4269-bbab-bef64b03275b}</t>
  </si>
  <si>
    <t>VRN</t>
  </si>
  <si>
    <t>Vedlejší rozpočtové náklady</t>
  </si>
  <si>
    <t>{742a3f7e-f2c2-47ee-84c0-824d47bd572e}</t>
  </si>
  <si>
    <t>1) Krycí list soupisu</t>
  </si>
  <si>
    <t>2) Rekapitulace</t>
  </si>
  <si>
    <t>3) Soupis prací</t>
  </si>
  <si>
    <t>Zpět na list:</t>
  </si>
  <si>
    <t>Rekapitulace stavby</t>
  </si>
  <si>
    <t>KRYCÍ LIST SOUPISU</t>
  </si>
  <si>
    <t>Objekt:</t>
  </si>
  <si>
    <t>SO 01 - Odtěžení sedimentů</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</si>
  <si>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</si>
  <si>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</si>
  <si>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</si>
  <si>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</si>
  <si>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</si>
  <si>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</si>
  <si>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</si>
  <si>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</si>
  <si>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</si>
  <si>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</si>
  <si>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</si>
  <si>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</si>
  <si>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</si>
  <si>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</si>
  <si>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</si>
  <si>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</si>
  <si>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</si>
  <si>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</si>
  <si>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</si>
  <si>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</si>
  <si>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</si>
  <si>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</si>
  <si>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</si>
  <si>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</si>
  <si>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</si>
  <si>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</si>
  <si>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</si>
  <si>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</si>
  <si>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</si>
  <si>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</si>
  <si>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</si>
  <si>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průměru kmene do 100 mm i s kořeny z celkové plochy do 1000 m2</t>
  </si>
  <si>
    <t>m2</t>
  </si>
  <si>
    <t>CS ÚRS 2017 02</t>
  </si>
  <si>
    <t>4</t>
  </si>
  <si>
    <t>PP</t>
  </si>
  <si>
    <t>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</si>
  <si>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</si>
  <si>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</si>
  <si>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</si>
  <si>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111251111</t>
  </si>
  <si>
    <t>Drcení ořezaných větví D do 100 mm s odvozem do 20 km</t>
  </si>
  <si>
    <t>m3</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</si>
  <si>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</si>
  <si>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</si>
  <si>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3</t>
  </si>
  <si>
    <t>112151352</t>
  </si>
  <si>
    <t>Kácení stromu s postupným spouštěním koruny a kmene D do 0,3 m</t>
  </si>
  <si>
    <t>kus</t>
  </si>
  <si>
    <t>Pokácení stromu postupné se spouštěním částí kmene a koruny o průměru na řezné ploše pařezu přes 200 do 300 mm</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</si>
  <si>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</si>
  <si>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112151354</t>
  </si>
  <si>
    <t>Kácení stromu s postupným spouštěním koruny a kmene D do 0,5 m</t>
  </si>
  <si>
    <t>Pokácení stromu postupné se spouštěním částí kmene a koruny o průměru na řezné ploše pařezu přes 400 do 500 mm</t>
  </si>
  <si>
    <t>5</t>
  </si>
  <si>
    <t>112151356</t>
  </si>
  <si>
    <t>Kácení stromu s postupným spouštěním koruny a kmene D do 0,7 m</t>
  </si>
  <si>
    <t>Pokácení stromu postupné se spouštěním částí kmene a koruny o průměru na řezné ploše pařezu přes 600 do 700 mm</t>
  </si>
  <si>
    <t>6</t>
  </si>
  <si>
    <t>112151358</t>
  </si>
  <si>
    <t>Kácení stromu s postupným spouštěním koruny a kmene D do 0,9 m</t>
  </si>
  <si>
    <t>Pokácení stromu postupné se spouštěním částí kmene a koruny o průměru na řezné ploše pařezu přes 800 do 900 mm</t>
  </si>
  <si>
    <t>7</t>
  </si>
  <si>
    <t>112201112</t>
  </si>
  <si>
    <t>Odstranění pařezů D do 0,3 m v rovině a svahu 1:5 s odklizením do 20 m a zasypáním jámy</t>
  </si>
  <si>
    <t>Odstranění pařezu v rovině nebo na svahu do 1:5 o průměru pařezu na řezné ploše přes 200 do 300 mm</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</si>
  <si>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 </t>
  </si>
  <si>
    <t>8</t>
  </si>
  <si>
    <t>112201114</t>
  </si>
  <si>
    <t>Odstranění pařezů D do 0,5 m v rovině a svahu 1:5 s odklizením do 20 m a zasypáním jámy</t>
  </si>
  <si>
    <t>Odstranění pařezu v rovině nebo na svahu do 1:5 o průměru pařezu na řezné ploše přes 400 do 500 mm</t>
  </si>
  <si>
    <t>9</t>
  </si>
  <si>
    <t>112201116</t>
  </si>
  <si>
    <t>Odstranění pařezů D do 0,7 m v rovině a svahu 1:5 s odklizením do 20 m a zasypáním jámy</t>
  </si>
  <si>
    <t>Odstranění pařezu v rovině nebo na svahu do 1:5 o průměru pařezu na řezné ploše přes 600 do 700 mm</t>
  </si>
  <si>
    <t>10</t>
  </si>
  <si>
    <t>112201118</t>
  </si>
  <si>
    <t>Odstranění pařezů D do 0,9 m v rovině a svahu 1:5 s odklizením do 20 m a zasypáním jámy</t>
  </si>
  <si>
    <t>Odstranění pařezu v rovině nebo na svahu do 1:5 o průměru pařezu na řezné ploše přes 800 do 900 mm</t>
  </si>
  <si>
    <t>11</t>
  </si>
  <si>
    <t>115101201</t>
  </si>
  <si>
    <t>Čerpání vody na dopravní výšku do 10 m průměrný přítok do 500 l/min</t>
  </si>
  <si>
    <t>hod</t>
  </si>
  <si>
    <t>Čerpání vody na dopravní výšku do 10 m s uvažovaným průměrným přítokem do 500 l/min</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</si>
  <si>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</si>
  <si>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12</t>
  </si>
  <si>
    <t>115101301</t>
  </si>
  <si>
    <t>Pohotovost čerpací soupravy pro dopravní výšku do 10 m přítok do 500 l/min</t>
  </si>
  <si>
    <t>den</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</si>
  <si>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</si>
  <si>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</si>
  <si>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124203101</t>
  </si>
  <si>
    <t>Vykopávky do 1000 m3 pro koryta vodotečí v hornině tř. 3</t>
  </si>
  <si>
    <t>2028614251</t>
  </si>
  <si>
    <t>Vykopávky pro koryta vodotečí s přehozením výkopku na vzdálenost do 3 m nebo s naložením na dopravní prostředek v hornině tř. 3 do 1 000 m3</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</si>
  <si>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</si>
  <si>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(807,17+6*0,3*7+8,05*0,6*6+(1,5*1,5*2+1,3*1,5+1,5*1)*6+1,4*2,5*2+1,6*2,5+3,76)*1,1</t>
  </si>
  <si>
    <t>124203109</t>
  </si>
  <si>
    <t>Příplatek k vykopávkám pro koryta vodotečí v hornině tř. 3 za lepivost</t>
  </si>
  <si>
    <t>-1753563295</t>
  </si>
  <si>
    <t>Vykopávky pro koryta vodotečí s přehozením výkopku na vzdálenost do 3 m nebo s naložením na dopravní prostředek v hornině tř. 3 Příplatek k cenám za lepivost horniny tř. 3</t>
  </si>
  <si>
    <t>((807,17+6*0,3*7+8,05*0,6*6+(1,5*1,5*2+1,3*1,5+1,5*1)*6+1,4*2,5*2+1,6*2,5+3,76)*1,1)*0,3</t>
  </si>
  <si>
    <t>153191121</t>
  </si>
  <si>
    <t>Zřízení těsnění hradicích stěn ze zhutněné sypaniny</t>
  </si>
  <si>
    <t>Těsnění hradicích stěn nepropustnou hrázkou ze zhutněné sypaniny při stěně nebo nepropustnou výplní ze zhutněné sypaniny mezi stěnami zřízení</t>
  </si>
  <si>
    <t xml:space="preserve">Poznámka k souboru cen:_x000D_
1. Dodání sypaniny se oceňuje ve specifikaci. 2. V cenách -1121 a -1131 jsou započteny i náklady na potřebné přemístění sypaniny až do vzdálenosti 40 m. 3. Množství měrných jednotek se určuje v m3 zřizovaného těsnění, míru hutnění předepíše projekt. 4. Cenu lze použít pro jakoukoliv míru zhutnění. </t>
  </si>
  <si>
    <t>M</t>
  </si>
  <si>
    <t>583312010</t>
  </si>
  <si>
    <t>štěrkopísek netříděný stabilizační zemina</t>
  </si>
  <si>
    <t>t</t>
  </si>
  <si>
    <t>5*1,8</t>
  </si>
  <si>
    <t>153191131</t>
  </si>
  <si>
    <t>Odstranění těsnění hradicích stěn ze zhutněné sypaniny</t>
  </si>
  <si>
    <t>Těsnění hradicích stěn nepropustnou hrázkou ze zhutněné sypaniny při stěně nebo nepropustnou výplní ze zhutněné sypaniny mezi stěnami odstranění</t>
  </si>
  <si>
    <t>162301401</t>
  </si>
  <si>
    <t>Vodorovné přemístění větví stromů listnatých do 5 km D kmene do 300 mm</t>
  </si>
  <si>
    <t>Vodorovné přemístění větví, kmenů nebo pařezů s naložením, složením a dopravou do 5000 m větví stromů listnatých, průměru kmene přes 100 do 300 mm</t>
  </si>
  <si>
    <t xml:space="preserve">Poznámka k souboru cen:_x000D_
1. Průměr kmene i pařezu se měří v místě řezu. 2. Měrná jednotka je 1 strom. </t>
  </si>
  <si>
    <t>162301402</t>
  </si>
  <si>
    <t>Vodorovné přemístění větví stromů listnatých do 5 km D kmene do 500 mm</t>
  </si>
  <si>
    <t>Vodorovné přemístění větví, kmenů nebo pařezů s naložením, složením a dopravou do 5000 m větví stromů listnatých, průměru kmene přes 300 do 500 mm</t>
  </si>
  <si>
    <t>162301403</t>
  </si>
  <si>
    <t>Vodorovné přemístění větví stromů listnatých do 5 km D kmene do 700 mm</t>
  </si>
  <si>
    <t>Vodorovné přemístění větví, kmenů nebo pařezů s naložením, složením a dopravou do 5000 m větví stromů listnatých, průměru kmene přes 500 do 700 mm</t>
  </si>
  <si>
    <t>162301404</t>
  </si>
  <si>
    <t>Vodorovné přemístění větví stromů listnatých do 5 km D kmene do 900 mm</t>
  </si>
  <si>
    <t>Vodorovné přemístění větví, kmenů nebo pařezů s naložením, složením a dopravou do 5000 m větví stromů listnatých, průměru kmene přes 700 do 900 mm</t>
  </si>
  <si>
    <t>162301411</t>
  </si>
  <si>
    <t>Vodorovné přemístění kmenů stromů listnatých do 5 km D kmene do 300 mm</t>
  </si>
  <si>
    <t>Vodorovné přemístění větví, kmenů nebo pařezů s naložením, složením a dopravou do 5000 m kmenů stromů listnatých, průměru přes 100 do 300 mm</t>
  </si>
  <si>
    <t>162301412</t>
  </si>
  <si>
    <t>Vodorovné přemístění kmenů stromů listnatých do 5 km D kmene do 500 mm</t>
  </si>
  <si>
    <t>Vodorovné přemístění větví, kmenů nebo pařezů s naložením, složením a dopravou do 5000 m kmenů stromů listnatých, průměru přes 300 do 500 mm</t>
  </si>
  <si>
    <t>162301413</t>
  </si>
  <si>
    <t>Vodorovné přemístění kmenů stromů listnatých do 5 km D kmene do 700 mm</t>
  </si>
  <si>
    <t>Vodorovné přemístění větví, kmenů nebo pařezů s naložením, složením a dopravou do 5000 m kmenů stromů listnatých, průměru přes 500 do 700 mm</t>
  </si>
  <si>
    <t>162301414</t>
  </si>
  <si>
    <t>Vodorovné přemístění kmenů stromů listnatých do 5 km D kmene do 900 mm</t>
  </si>
  <si>
    <t>Vodorovné přemístění větví, kmenů nebo pařezů s naložením, složením a dopravou do 5000 m kmenů stromů listnatých, průměru přes 700 do 900 mm</t>
  </si>
  <si>
    <t>162301421</t>
  </si>
  <si>
    <t>Vodorovné přemístění pařezů do 5 km D do 300 mm</t>
  </si>
  <si>
    <t>Vodorovné přemístění větví, kmenů nebo pařezů s naložením, složením a dopravou do 5000 m pařezů kmenů, průměru přes 100 do 300 mm</t>
  </si>
  <si>
    <t>162301422</t>
  </si>
  <si>
    <t>Vodorovné přemístění pařezů do 5 km D do 500 mm</t>
  </si>
  <si>
    <t>Vodorovné přemístění větví, kmenů nebo pařezů s naložením, složením a dopravou do 5000 m pařezů kmenů, průměru přes 300 do 500 mm</t>
  </si>
  <si>
    <t>162301423</t>
  </si>
  <si>
    <t>Vodorovné přemístění pařezů do 5 km D do 700 mm</t>
  </si>
  <si>
    <t>Vodorovné přemístění větví, kmenů nebo pařezů s naložením, složením a dopravou do 5000 m pařezů kmenů, průměru přes 500 do 700 mm</t>
  </si>
  <si>
    <t>162301424</t>
  </si>
  <si>
    <t>Vodorovné přemístění pařezů do 5 km D do 900 mm</t>
  </si>
  <si>
    <t>Vodorovné přemístění větví, kmenů nebo pařezů s naložením, složením a dopravou do 5000 m pařezů kmenů, průměru přes 700 do 900 mm</t>
  </si>
  <si>
    <t>162301901</t>
  </si>
  <si>
    <t>Příplatek k vodorovnému přemístění větví stromů listnatých D kmene do 300 mm ZKD 5 km</t>
  </si>
  <si>
    <t>Vodorovné přemístění větví, kmenů nebo pařezů s naložením, složením a dopravou Příplatek k cenám za každých dalších i započatých 5000 m přes 5000 m větví stromů listnatých, průměru kmene přes 100 do 300 mm</t>
  </si>
  <si>
    <t>162301902</t>
  </si>
  <si>
    <t>Příplatek k vodorovnému přemístění větví stromů listnatých D kmene do 500 mm ZKD 5 km</t>
  </si>
  <si>
    <t>Vodorovné přemístění větví, kmenů nebo pařezů s naložením, složením a dopravou Příplatek k cenám za každých dalších i započatých 5000 m přes 5000 m větví stromů listnatých, průměru kmene přes 300 do 500 mm</t>
  </si>
  <si>
    <t>162301903</t>
  </si>
  <si>
    <t>Příplatek k vodorovnému přemístění větví stromů listnatých D kmene do 700 mm ZKD 5 km</t>
  </si>
  <si>
    <t>Vodorovné přemístění větví, kmenů nebo pařezů s naložením, složením a dopravou Příplatek k cenám za každých dalších i započatých 5000 m přes 5000 m větví stromů listnatých, průměru kmene přes 500 do 700 mm</t>
  </si>
  <si>
    <t>162301904</t>
  </si>
  <si>
    <t>Příplatek k vodorovnému přemístění větví stromů listnatých D kmene do 900 mm ZKD 5 km</t>
  </si>
  <si>
    <t>Vodorovné přemístění větví, kmenů nebo pařezů s naložením, složením a dopravou Příplatek k cenám za každých dalších i započatých 5000 m přes 5000 m větví stromů listnatých, průměru kmene přes 700 do 900 mm</t>
  </si>
  <si>
    <t>162301911</t>
  </si>
  <si>
    <t>Příplatek k vodorovnému přemístění kmenů stromů listnatých D kmene do 300 mm ZKD 5 km</t>
  </si>
  <si>
    <t>Vodorovné přemístění větví, kmenů nebo pařezů s naložením, složením a dopravou Příplatek k cenám za každých dalších i započatých 5000 m přes 5000 m kmenů stromů listnatých, o průměru přes 100 do 300 mm</t>
  </si>
  <si>
    <t>162301912</t>
  </si>
  <si>
    <t>Příplatek k vodorovnému přemístění kmenů stromů listnatých D kmene do 500 mm ZKD 5 km</t>
  </si>
  <si>
    <t>Vodorovné přemístění větví, kmenů nebo pařezů s naložením, složením a dopravou Příplatek k cenám za každých dalších i započatých 5000 m přes 5000 m kmenů stromů listnatých, o průměru přes 300 do 500 mm</t>
  </si>
  <si>
    <t>162301913</t>
  </si>
  <si>
    <t>Příplatek k vodorovnému přemístění kmenů stromů listnatých D kmene do 700 mm ZKD 5 km</t>
  </si>
  <si>
    <t>Vodorovné přemístění větví, kmenů nebo pařezů s naložením, složením a dopravou Příplatek k cenám za každých dalších i započatých 5000 m přes 5000 m kmenů stromů listnatých, o průměru přes 500 do 700 mm</t>
  </si>
  <si>
    <t>162301914</t>
  </si>
  <si>
    <t>Příplatek k vodorovnému přemístění kmenů stromů listnatých D kmene do 900 mm ZKD 5 km</t>
  </si>
  <si>
    <t>Vodorovné přemístění větví, kmenů nebo pařezů s naložením, složením a dopravou Příplatek k cenám za každých dalších i započatých 5000 m přes 5000 m kmenů stromů listnatých, o průměru přes 700 do 900 mm</t>
  </si>
  <si>
    <t>162301921</t>
  </si>
  <si>
    <t>Příplatek k vodorovnému přemístění pařezů D 300 mm ZKD 5 km</t>
  </si>
  <si>
    <t>Vodorovné přemístění větví, kmenů nebo pařezů s naložením, složením a dopravou Příplatek k cenám za každých dalších i započatých 5000 m přes 5000 m pařezů kmenů, průměru přes 100 do 300 mm</t>
  </si>
  <si>
    <t>162301922</t>
  </si>
  <si>
    <t>Příplatek k vodorovnému přemístění pařezů D 500 mm ZKD 5 km</t>
  </si>
  <si>
    <t>Vodorovné přemístění větví, kmenů nebo pařezů s naložením, složením a dopravou Příplatek k cenám za každých dalších i započatých 5000 m přes 5000 m pařezů kmenů, průměru přes 300 do 500 mm</t>
  </si>
  <si>
    <t>162301923</t>
  </si>
  <si>
    <t>Příplatek k vodorovnému přemístění pařezů D 700 mm ZKD 5 km</t>
  </si>
  <si>
    <t>Vodorovné přemístění větví, kmenů nebo pařezů s naložením, složením a dopravou Příplatek k cenám za každých dalších i započatých 5000 m přes 5000 m pařezů kmenů, průměru přes 500 do 700 mm</t>
  </si>
  <si>
    <t>162301924</t>
  </si>
  <si>
    <t>Příplatek k vodorovnému přemístění pařezů D 900 mm ZKD 5 km</t>
  </si>
  <si>
    <t>Vodorovné přemístění větví, kmenů nebo pařezů s naložením, složením a dopravou Příplatek k cenám za každých dalších i započatých 5000 m přes 5000 m pařezů kmenů, průměru přes 700 do 900 mm</t>
  </si>
  <si>
    <t>162701105</t>
  </si>
  <si>
    <t>Vodorovné přemístění do 10000 m výkopku/sypaniny z horniny tř. 1 až 4</t>
  </si>
  <si>
    <t>1989519963</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</si>
  <si>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</si>
  <si>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</si>
  <si>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</si>
  <si>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1535360924</t>
  </si>
  <si>
    <t>Vodorovné přemístění výkopku nebo sypaniny po suchu na obvyklém dopravním prostředku, bez naložení výkopku, avšak se složením bez rozhrnutí z horniny tř. 1 až 4 na vzdálenost Příplatek k ceně za každých dalších i započatých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</si>
  <si>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</si>
  <si>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980,51*7 'Přepočtené koeficientem množství</t>
  </si>
  <si>
    <t>167101102</t>
  </si>
  <si>
    <t>Nakládání výkopku z hornin tř. 1 až 4 přes 100 m3</t>
  </si>
  <si>
    <t>CS ÚRS 2016 01</t>
  </si>
  <si>
    <t>491829969</t>
  </si>
  <si>
    <t>Nakládání, skládání a překládání neulehlého výkopku nebo sypaniny nakládání, množství přes 100 m3, z hornin tř. 1 až 4</t>
  </si>
  <si>
    <t>171201201</t>
  </si>
  <si>
    <t>Uložení sypaniny na skládky</t>
  </si>
  <si>
    <t>-98828949</t>
  </si>
  <si>
    <t>171201211</t>
  </si>
  <si>
    <t>Poplatek za uložení odpadu ze sypaniny na skládce (skládkovné)</t>
  </si>
  <si>
    <t>-1759765293</t>
  </si>
  <si>
    <t>Uložení sypaniny poplatek za uložení sypaniny na skládce (skládkovné)</t>
  </si>
  <si>
    <t>980,51*2,1</t>
  </si>
  <si>
    <t>174101101</t>
  </si>
  <si>
    <t>Zásyp jam, šachet rýh nebo kolem objektů sypaninou se zhutněním</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</si>
  <si>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</si>
  <si>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</si>
  <si>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181411121</t>
  </si>
  <si>
    <t>Založení lučního trávníku výsevem plochy do 1000 m2 v rovině a ve svahu do 1:5</t>
  </si>
  <si>
    <t>Založení trávníku na půdě předem připravené plochy do 1000 m2 výsevem včetně utažení lučního v rovině nebo na svahu do 1:5</t>
  </si>
  <si>
    <t>859,96*1,1</t>
  </si>
  <si>
    <t>005724800</t>
  </si>
  <si>
    <t>osivo směs jetelotravní</t>
  </si>
  <si>
    <t>kg</t>
  </si>
  <si>
    <t>Osiva pícnin směsi travní balení obvykle 25 kg jetelotráva běžná</t>
  </si>
  <si>
    <t>859,96*0,04*1,1</t>
  </si>
  <si>
    <t>181951102</t>
  </si>
  <si>
    <t>Úprava pláně v hornině tř. 1 až 4 se zhutněním</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</si>
  <si>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</si>
  <si>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</si>
  <si>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182101101</t>
  </si>
  <si>
    <t>Svahování v zářezech v hornině tř. 1 až 4</t>
  </si>
  <si>
    <t>Svahování trvalých svahů do projektovaných profilů s potřebným přemístěním výkopku při svahování v zářezech v hornině tř. 1 až 4</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</si>
  <si>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</si>
  <si>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Komunikace pozemní</t>
  </si>
  <si>
    <t>113151111</t>
  </si>
  <si>
    <t>Rozebrání zpevněných ploch ze silničních dílců</t>
  </si>
  <si>
    <t>Rozebírání zpevněných ploch s přemístěním na skládku na vzdálenost do 20 m nebo s naložením na dopravní prostředek ze silničních panelů</t>
  </si>
  <si>
    <t>181202305</t>
  </si>
  <si>
    <t>Úprava pláně na násypech se zhutněním</t>
  </si>
  <si>
    <t>Úprava pláně na stavbách dálnic na násypech se zhutněním</t>
  </si>
  <si>
    <t>291211111</t>
  </si>
  <si>
    <t>Zřízení plochy ze silničních panelů do lože tl 50 mm z kameniva</t>
  </si>
  <si>
    <t>Zřízení zpevněné plochy ze silničních panelů osazených do lože tl. 50 mm z kameniva</t>
  </si>
  <si>
    <t>59381183R</t>
  </si>
  <si>
    <t>pronájem - panel silniční IZD 300/100/22 JP 20 t 300x100x21,5 cm</t>
  </si>
  <si>
    <t>panel silniční 300x100x21,5 cm, 20t- pronájem</t>
  </si>
  <si>
    <t>564831111</t>
  </si>
  <si>
    <t>Podklad ze štěrkodrtě ŠD tl 100 mm</t>
  </si>
  <si>
    <t>Podklad ze štěrkodrti ŠD s rozprostřením a zhutněním, po zhutnění tl. 100 mm</t>
  </si>
  <si>
    <t>Ostatní konstrukce a práce, bourání</t>
  </si>
  <si>
    <t>966061111</t>
  </si>
  <si>
    <t>Bourání dřevěných konstrukcí pro LTM</t>
  </si>
  <si>
    <t>Bourání konstrukcí LTM ve vodních tocích s naložením na dopravní prostředek nebo s odklizením na hromady do vzdálenosti 20 m dřevěných včetně výplně</t>
  </si>
  <si>
    <t xml:space="preserve">Poznámka k souboru cen:_x000D_
1. Cena je určena pro bourání konstrukcí na suchu i nad vodou. 2. Cenu nelze použít pro bourání základových konstrukcí prováděných ve spojitosti se zemními pracemi; toto bourání se oceňuje cenami souboru cen 120 90-11 Bourání konstrukcí v odkopávkách a prokopávkách, korytech vodotečí, melioračních kanálech části A 01 katalogu 800-1 Zemní práce. 3. Množství jednotek se určuje v m3 dřevěné konstrukce včetně výplně. </t>
  </si>
  <si>
    <t>5*1,5*0,3</t>
  </si>
  <si>
    <t>997</t>
  </si>
  <si>
    <t>Přesun sutě</t>
  </si>
  <si>
    <t>997321511</t>
  </si>
  <si>
    <t>Vodorovná doprava suti a vybouraných hmot po suchu do 1 km</t>
  </si>
  <si>
    <t>Vodorovná doprava suti a vybouraných hmot bez naložení, s vyložením a hrubým urovnáním po suchu, na vzdálenost do 1 km</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</si>
  <si>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</si>
  <si>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997321519</t>
  </si>
  <si>
    <t>Příplatek ZKD 1km vodorovné dopravy suti a vybouraných hmot po suchu</t>
  </si>
  <si>
    <t>Vodorovná doprava suti a vybouraných hmot bez naložení, s vyložením a hrubým urovnáním po suchu, na vzdálenost Příplatek k cenám za každý další i započatý 1 km přes 1 km</t>
  </si>
  <si>
    <t>997321611</t>
  </si>
  <si>
    <t>Nakládání nebo překládání suti a vybouraných hmot</t>
  </si>
  <si>
    <t>Vodorovná doprava suti a vybouraných hmot bez naložení, s vyložením a hrubým urovnáním nakládání nebo překládání na dopravní prostředek při vodorovné dopravě suti a vybouraných hmot</t>
  </si>
  <si>
    <t>997221855</t>
  </si>
  <si>
    <t>Poplatek za uložení odpadu zeminy a kameniva na skládce (skládkovné)</t>
  </si>
  <si>
    <t>Poplatek za uložení stavebního odpadu na skládce (skládkovné) zeminy a kameniva</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</si>
  <si>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</si>
  <si>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998</t>
  </si>
  <si>
    <t>Přesun hmot</t>
  </si>
  <si>
    <t>998332011</t>
  </si>
  <si>
    <t>Přesun hmot pro úpravy vodních toků a kanály</t>
  </si>
  <si>
    <t>Přesun hmot pro úpravy vodních toků a kanály, hráze rybníků apod. dopravní vzdálenost do 500 m</t>
  </si>
  <si>
    <t xml:space="preserve">Poznámka k souboru cen:_x000D_
1. Ceny jsou určeny pro jakoukoliv konstrukčně-materiálovou charakteristiku. </t>
  </si>
  <si>
    <t>SO 02 - Oprava opevnění</t>
  </si>
  <si>
    <t xml:space="preserve">    4 - Vodorovné konstrukce</t>
  </si>
  <si>
    <t>Vodorovné konstrukce</t>
  </si>
  <si>
    <t>451571111</t>
  </si>
  <si>
    <t>Lože pod dlažby ze štěrkopísku vrstva tl do 100 mm</t>
  </si>
  <si>
    <t>-1661753406</t>
  </si>
  <si>
    <t>Lože pod dlažby ze štěrkopísků, tl. vrstvy do 100 mm</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</si>
  <si>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</si>
  <si>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1,2*2*10*1,1</t>
  </si>
  <si>
    <t>461211721</t>
  </si>
  <si>
    <t>Patka z lomového kamene pro dlažbu na sucho s vyspárováním cementovou maltou</t>
  </si>
  <si>
    <t>300942856</t>
  </si>
  <si>
    <t>Patka z lomového kamene lomařsky upraveného pro dlažbu zděná na sucho s vyspárováním cementovou maltou</t>
  </si>
  <si>
    <t xml:space="preserve">Poznámka k souboru cen:_x000D_
1. Ceny lze použít i pro patky, které podpírají pohoz, vegetační, popř. jiné opevnění svahu. 2. Ceny neplatí pro zřízení záhozových patek z lomového kamene. Tyto se oceňují cenami souboru cen 462 51-11 Zához z lomového kamene. 3. V cenách jsou započteny i náklady na úpravu povrchu viditelných ploch patky. 4. Objem se stanoví v m3 konstrukce patky. </t>
  </si>
  <si>
    <t>205,84*1,1</t>
  </si>
  <si>
    <t>462519002</t>
  </si>
  <si>
    <t>Příplatek za urovnání ploch záhozu z lomového kamene hmotnost do 200 kg</t>
  </si>
  <si>
    <t>-764981226</t>
  </si>
  <si>
    <t>Zához z lomového kamene neupraveného záhozového Příplatek k cenám za urovnání viditelných ploch záhozu z kamene, hmotnosti jednotlivých kamenů do 200 kg</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</si>
  <si>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</si>
  <si>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(1*73+1*259*2+1,5*1+3,76)*1,1</t>
  </si>
  <si>
    <t>463212111</t>
  </si>
  <si>
    <t>Rovnanina z lomového kamene upraveného s vyklínováním spár úlomky kamene</t>
  </si>
  <si>
    <t>1586740035</t>
  </si>
  <si>
    <t>Rovnanina z lomového kamene upraveného, tříděného jakékoliv tloušťky rovnaniny s vyklínováním spár a dutin úlomky kamene</t>
  </si>
  <si>
    <t xml:space="preserve">Poznámka k souboru cen:_x000D_
1. Ceny lze použít i pro rovnaniny za opěrami a křídly pro jakýkoliv jejich sklon.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 3. Množství měrných jednotek a) rovnaniny se stanoví v m3 konstrukce rovnaniny, b) příplatků se stanoví v m2 vypracovaných líců. </t>
  </si>
  <si>
    <t>135,93*1,1</t>
  </si>
  <si>
    <t>463212191</t>
  </si>
  <si>
    <t>Příplatek za vypracováni líce rovnaniny</t>
  </si>
  <si>
    <t>1943345192</t>
  </si>
  <si>
    <t>Rovnanina z lomového kamene upraveného, tříděného Příplatek k cenám za vypracování líce</t>
  </si>
  <si>
    <t>135,93/0,3*1,1</t>
  </si>
  <si>
    <t>465513227</t>
  </si>
  <si>
    <t>Dlažba z lomového kamene na cementovou maltu s vyspárováním tl 250 mm pro hydromeliorace</t>
  </si>
  <si>
    <t>-203437791</t>
  </si>
  <si>
    <t>Dlažba z lomového kamene lomařsky upraveného na cementovou maltu, s vyspárováním cementovou maltou, tl. kamene 250 mm</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</si>
  <si>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</si>
  <si>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938901101</t>
  </si>
  <si>
    <t>Očištění dlažby z lomového kamene nebo z betonových desek od porostu</t>
  </si>
  <si>
    <t>864225517</t>
  </si>
  <si>
    <t>Dokončovací práce na dosavadních konstrukcích očištění dlažby od travního a divokého porostu, s vytrháním kořenů ze spár, s naložením odstraněného porostu na dopravní prostředek nebo s odklizením na hromady do vzdálenosti 50 m z lomového kamene nebo betonových desek</t>
  </si>
  <si>
    <t xml:space="preserve">Poznámka k souboru cen:_x000D_
1. Příplatek -4911 lze použít i pro další svislé přemístění odstraňovaného porostu, jehož odstranění se oceňuje cenami -2131 a -2132. 2. V cenách nejsou započteny náklady na odstranění porostu, suti nebo bahna na hromady ve vzdálenosti přes 50 m; tyto se oceňují cenami souboru cen 997 32-1 Vodorovná doprava suti a vybouraných hmot části B01 katalogu. 3. Množství měrných jednotek se stanoví: a) u cen -1101 až -3211 v m2 rozvinuté upravované plochy, b) u cen -4111 a -4911 v m3 prostoru, z něhož bylo odstraněno bahno, c) u ceny -8311 v ks mezníků nebo značek. </t>
  </si>
  <si>
    <t>960211251</t>
  </si>
  <si>
    <t>Bourání vodních staveb zděných z kamene nebo z cihel, z vodní hladiny</t>
  </si>
  <si>
    <t>789544955</t>
  </si>
  <si>
    <t>Bourání konstrukcí vodních staveb z hladiny, s naložením vybouraných hmot a suti na dopravní prostředek nebo s odklizením na hromady do vzdálenosti 20 m zděných z kamene nebo z cihel</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</si>
  <si>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</si>
  <si>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19,6*1,8*0,35*1,1</t>
  </si>
  <si>
    <t>430185616</t>
  </si>
  <si>
    <t>-1133736790</t>
  </si>
  <si>
    <t>-1440462175</t>
  </si>
  <si>
    <t>339752065</t>
  </si>
  <si>
    <t>-784569505</t>
  </si>
  <si>
    <t>452218142</t>
  </si>
  <si>
    <t>Zajišťovací práh z upraveného lomového kamene na cementovou maltu</t>
  </si>
  <si>
    <t>Zajišťovací práh z upraveného lomového kamene na dně a ve svahu melioračních kanálů, s patkami nebo bez patek s dlažbovitou úpravou viditelných ploch na cementovou maltu</t>
  </si>
  <si>
    <t xml:space="preserve">Poznámka k souboru cen:_x000D_
1. Do objemu prahu se započítává i objem základů nebo patek. </t>
  </si>
  <si>
    <t>28,98*1,1</t>
  </si>
  <si>
    <t>452318510</t>
  </si>
  <si>
    <t>Zajišťovací práh z betonu prostého se zvýšenými nároky na prostředí</t>
  </si>
  <si>
    <t>Zajišťovací práh z betonu prostého se zvýšenými nároky na prostředí na dně a ve svahu melioračních kanálů s patkami nebo bez patek</t>
  </si>
  <si>
    <t xml:space="preserve">Poznámka k souboru cen:_x000D_
1. V cenách jsou započteny i náklady na bednění a odbednění. 2. Do objemu prahu se započítává i objem základů nebo patek. </t>
  </si>
  <si>
    <t>6*1*0,3*2*1,1</t>
  </si>
  <si>
    <t>465511327</t>
  </si>
  <si>
    <t>Dlažba z lomového kamene na sucho s vyklínováním a vyplněním spár tl 300 mm</t>
  </si>
  <si>
    <t>Dlažba z lomového kamene lomařsky upraveného na sucho s vyklínováním kamenem, s vyplněním spár těženým kamenivem, drnem nebo ornicí s osetím, tl. kamene 300 mm</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</si>
  <si>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</si>
  <si>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</si>
  <si>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</si>
  <si>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</si>
  <si>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</si>
  <si>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VRN1</t>
  </si>
  <si>
    <t>Průzkumné, geodetické a projektové práce</t>
  </si>
  <si>
    <t>012002000</t>
  </si>
  <si>
    <t>Geodetické práce - vytýčení stávajících sítí</t>
  </si>
  <si>
    <t>kpl</t>
  </si>
  <si>
    <t>1024</t>
  </si>
  <si>
    <t>-677765048</t>
  </si>
  <si>
    <t>Hlavní tituly průvodních činností a nákladů průzkumné, geodetické a projektové práce geodetické práce</t>
  </si>
  <si>
    <t>VRN3</t>
  </si>
  <si>
    <t>Zařízení staveniště</t>
  </si>
  <si>
    <t>032002000</t>
  </si>
  <si>
    <t>Vybavení staveniště</t>
  </si>
  <si>
    <t>-1428446242</t>
  </si>
  <si>
    <t>Hlavní tituly průvodních činností a nákladů zařízení staveniště vybavení staveniště</t>
  </si>
  <si>
    <t>034002000</t>
  </si>
  <si>
    <t>Zabezpečení staveniště</t>
  </si>
  <si>
    <t>-1813514477</t>
  </si>
  <si>
    <t>Hlavní tituly průvodních činností a nákladů zařízení staveniště zabezpečení staveniště</t>
  </si>
  <si>
    <t>039002000</t>
  </si>
  <si>
    <t>Zrušení zařízení staveniště</t>
  </si>
  <si>
    <t>-677389045</t>
  </si>
  <si>
    <t>Hlavní tituly průvodních činností a nákladů zařízení staveniště zrušení zařízení staveniště</t>
  </si>
  <si>
    <t>VRN4</t>
  </si>
  <si>
    <t>Inženýrská činnost</t>
  </si>
  <si>
    <t>045203000</t>
  </si>
  <si>
    <t>-496010206</t>
  </si>
  <si>
    <t>Inženýrská činnost kompletační a koordinační činnost kompletační činnost</t>
  </si>
  <si>
    <t>VRN7</t>
  </si>
  <si>
    <t>Provozní vlivy</t>
  </si>
  <si>
    <t>075002000</t>
  </si>
  <si>
    <t>Ochranná pásma</t>
  </si>
  <si>
    <t>1350220607</t>
  </si>
  <si>
    <t>Hlavní tituly průvodních činností a nákladů provozní vlivy ochranná pásma</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</si>
  <si>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</si>
  <si>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</si>
  <si>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</si>
  <si>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</si>
  <si>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</si>
  <si>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</si>
  <si>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</si>
  <si>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</si>
  <si>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</si>
  <si>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</si>
  <si>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</si>
  <si>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</si>
  <si>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</si>
  <si>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</si>
  <si>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</si>
  <si>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</si>
  <si>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</si>
  <si>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</si>
  <si>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</si>
  <si>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</si>
  <si>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</si>
  <si>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</si>
  <si>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</si>
  <si>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</si>
  <si>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</si>
  <si>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</si>
  <si>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</si>
  <si>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</si>
  <si>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</si>
  <si>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</si>
  <si>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</si>
  <si>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</si>
  <si>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</si>
  <si>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</si>
  <si>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</si>
  <si>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</si>
  <si>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</si>
  <si>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</si>
  <si>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</si>
  <si>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</si>
  <si>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</si>
  <si>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</si>
  <si>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</si>
  <si>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</si>
  <si>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</si>
  <si>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</si>
  <si>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</si>
  <si>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</si>
  <si>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</si>
  <si>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</si>
  <si>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</si>
  <si>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</si>
  <si>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</si>
  <si>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</si>
  <si>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</si>
  <si>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</si>
  <si>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</si>
  <si>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</si>
  <si>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</si>
  <si>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</si>
  <si>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</si>
  <si>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</si>
  <si>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</si>
  <si>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</si>
  <si>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</si>
  <si>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</si>
  <si>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</si>
  <si>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</si>
  <si>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</si>
  <si>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</si>
  <si>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</si>
  <si>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</si>
  <si>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</si>
  <si>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</si>
  <si>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</si>
  <si>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</si>
  <si>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</si>
  <si>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</si>
  <si>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</si>
  <si>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</si>
  <si>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</si>
  <si>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</si>
  <si>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</si>
  <si>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</si>
  <si>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</si>
  <si>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</si>
  <si>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</si>
  <si>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</si>
  <si>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</si>
  <si>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</si>
  <si>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</si>
  <si>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</si>
  <si>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</si>
  <si>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</si>
  <si>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</si>
  <si>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</si>
  <si>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</si>
  <si>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</si>
  <si>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</si>
  <si>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</si>
  <si>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</si>
  <si>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</si>
  <si>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</si>
  <si>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</si>
  <si>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</si>
  <si>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</si>
  <si>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</si>
  <si>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</si>
  <si>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</si>
  <si>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</si>
  <si>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</si>
  <si>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</si>
  <si>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</si>
  <si>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</si>
  <si>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</si>
  <si>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</si>
  <si>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</si>
  <si>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</si>
  <si>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</si>
  <si>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</si>
  <si>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</si>
  <si>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</si>
  <si>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</si>
  <si>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</si>
  <si>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</si>
  <si>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</si>
  <si>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</si>
  <si>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</si>
  <si>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</si>
  <si>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</si>
  <si>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</si>
  <si>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</si>
  <si>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</si>
  <si>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</si>
  <si>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</si>
  <si>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</si>
  <si>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</si>
  <si>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</si>
  <si>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</si>
  <si>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</si>
  <si>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</si>
  <si>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</si>
  <si>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</si>
  <si>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</si>
  <si>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</si>
  <si>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</si>
  <si>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</si>
  <si>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</si>
  <si>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</si>
  <si>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</si>
  <si>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</si>
  <si>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</si>
  <si>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</si>
  <si>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</si>
  <si>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</si>
  <si>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</si>
  <si>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</si>
  <si>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</si>
  <si>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</si>
  <si>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</si>
  <si>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</si>
  <si>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</si>
  <si>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</si>
  <si>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</si>
  <si>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</si>
  <si>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</si>
  <si>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</si>
  <si>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</si>
  <si>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</si>
  <si>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</si>
  <si>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</si>
  <si>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</si>
  <si>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</si>
  <si>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</si>
  <si>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</si>
  <si>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</si>
  <si>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</si>
  <si>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</si>
  <si>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</si>
  <si>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</si>
  <si>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</si>
  <si>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</si>
  <si>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</si>
  <si>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viz. inventarizace dřevin</t>
  </si>
  <si>
    <t>9*3 'Přepočtené koeficientem množství</t>
  </si>
  <si>
    <t>3*3 'Přepočtené koeficientem množství</t>
  </si>
  <si>
    <t>Archeologický průzkum</t>
  </si>
  <si>
    <t>Hlavní tituly průvodních činností a nákladů průzkumné archeologické práce</t>
  </si>
  <si>
    <t>R001</t>
  </si>
  <si>
    <t>R002</t>
  </si>
  <si>
    <t>Havarijní a povodňový plán</t>
  </si>
  <si>
    <t>Hlavní tituly průvodních činností a nákladů pro zhotovení havarijního a povodňového plánu stavby</t>
  </si>
  <si>
    <t>Zemní hrázky melioračních kanálů, z hor. 1-4</t>
  </si>
  <si>
    <t>171103101</t>
  </si>
  <si>
    <t>Zemní hrázky přívodních a odpadních melioračních kanálů, zhutňované po vrstvách tloušťky 20 cm, s přemístěním sypaniny do 20 m nebo s jejím přehozením do 3 m.</t>
  </si>
  <si>
    <t>R003</t>
  </si>
  <si>
    <t>Opatření vyplývající z plánu BOZP, havarijního a povodňového plánu</t>
  </si>
  <si>
    <t>R004</t>
  </si>
  <si>
    <t>Prevedení pasportu komunikací</t>
  </si>
  <si>
    <t>R005</t>
  </si>
  <si>
    <t>Dopravní značení</t>
  </si>
  <si>
    <t>Provedení dočasného dopravního značení na výjezdu ze staveniště</t>
  </si>
  <si>
    <t>Oprava koryta</t>
  </si>
  <si>
    <t>(35,995+153,86)*17 'Přepočtené koeficientem množství</t>
  </si>
  <si>
    <t>Kompletační činnost - 2x vypracování dokumentace skutečného provedení stavby, 2x geodetické zaměření dokončené stavby atd., vše 1x na CD v editovatelné formě</t>
  </si>
  <si>
    <t>Zajištění dočasných přístupů podél koryta toku</t>
  </si>
  <si>
    <t>Položka zahrnuje kompletní zajištění přístupového pruhu podél koryta toku včetně ploch pro mezideponie v jednotlivých úsecích koryta toku, míst pro otáčení mechanizace a vozidel, sejmutí svrchní vrstvy, dočasné mezideponie a zpětné rozprostření hum.vrstvy, uvedení pozemku do pův. stavu (osetí trav. semenem v rámci zatr. ploch, apod). Položka zahrnuje přesun mechanizace a dopravu mechanizace do koryta toku mezi jednotlivými mostky a lávkami. Položka zahrnuje vytvoření a likvidaci dočasných sjezdů do koryta toku pro mechanizaci v rámci všech SO stavby</t>
  </si>
  <si>
    <t>Čištění vozovek se splachováním vodou</t>
  </si>
  <si>
    <t>čištění vozovek veřejných komunikací</t>
  </si>
  <si>
    <t>Protokolární předání stavbou dotčených pozemků</t>
  </si>
  <si>
    <t>a komunikací, uvedených do původního stavu, zpět jejich vlastníkům</t>
  </si>
  <si>
    <t>Příplatek za ztížené provádění prací ve stísněných podmínkách v blízkosti jiných objektů a staveb, provádění z koryta</t>
  </si>
  <si>
    <t>m</t>
  </si>
  <si>
    <t>příplatek pro úseky prováděné z koryta toku pro celý úsek koryta</t>
  </si>
  <si>
    <t>Očištění vytržených pařezů od zemin a kamení</t>
  </si>
  <si>
    <t>ks</t>
  </si>
  <si>
    <t>Očištění vytržených pařezů od zeminy, kamení a připravení ke štěpkování</t>
  </si>
  <si>
    <t>Štěpkování dřevin</t>
  </si>
  <si>
    <t>Štěpkování vytrhaných pařezů</t>
  </si>
  <si>
    <t>6*3 'Přepočtené koeficientem množství</t>
  </si>
  <si>
    <t>5*3 'Přepočtené koeficientem množství</t>
  </si>
  <si>
    <t>7*3 'Přepočtené koeficientem množství</t>
  </si>
  <si>
    <t>Náhradní výsadba</t>
  </si>
  <si>
    <t>Náhradní výsadba stromů obvod kmene 10-12cm, vč. nákupu stromů listnatých původního druhu s balem vč. Zalití a opěry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</si>
</sst>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K_č_-;\-* #,##0.00\ _K_č_-;_-* &quot;-&quot;??\ _K_č_-;_-@_-"/>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sz val="9"/>
      <color rgb="FF969696"/>
      <name val="Trebuchet MS"/>
    </font>
    <font>
      <b/>
      <sz val="10"/>
      <name val="Trebuchet MS"/>
    </font>
    <font>
      <b/>
      <sz val="8"/>
      <color rgb="FF969696"/>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Trebuchet MS"/>
      <family val="2"/>
    </font>
    <font>
      <sz val="11"/>
      <name val="Trebuchet MS"/>
      <family val="2"/>
    </font>
    <font>
      <sz val="7"/>
      <name val="Trebuchet MS"/>
      <family val="2"/>
      <charset val="238"/>
    </font>
    <font>
      <sz val="7"/>
      <color rgb="FF424242"/>
      <name val="Trebuchet MS"/>
      <family val="2"/>
      <charset val="238"/>
    </font>
    <font>
      <i/>
      <sz val="8"/>
      <name val="Arial"/>
      <family val="2"/>
      <charset val="238"/>
    </font>
    <font>
      <sz val="7"/>
      <color rgb="FF505050"/>
      <name val="Trebuchet MS"/>
      <family val="2"/>
      <charset val="238"/>
    </font>
  </fonts>
  <fills count="7">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2" fillId="0" borderId="0" applyNumberFormat="0" applyFill="0" applyBorder="0" applyAlignment="0" applyProtection="0"/>
    <xf numFmtId="43" fontId="44" fillId="0" borderId="0" applyFont="0" applyFill="0" applyBorder="0" applyAlignment="0" applyProtection="0"/>
  </cellStyleXfs>
  <cellXfs count="34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pplyProtection="1">
      <alignment horizontal="center" vertical="center"/>
      <protection locked="0"/>
    </xf>
    <xf numFmtId="0" fontId="9" fillId="3" borderId="0" xfId="0" applyFont="1" applyFill="1" applyAlignment="1" applyProtection="1">
      <alignment horizontal="left" vertical="center"/>
    </xf>
    <xf numFmtId="0" fontId="10" fillId="3" borderId="0" xfId="0" applyFont="1" applyFill="1" applyAlignment="1" applyProtection="1">
      <alignment vertical="center"/>
    </xf>
    <xf numFmtId="0" fontId="11" fillId="3" borderId="0" xfId="0" applyFont="1" applyFill="1" applyAlignment="1" applyProtection="1">
      <alignment horizontal="left" vertical="center"/>
    </xf>
    <xf numFmtId="0" fontId="12" fillId="3" borderId="0" xfId="1" applyFont="1" applyFill="1" applyAlignment="1" applyProtection="1">
      <alignment vertical="center"/>
    </xf>
    <xf numFmtId="0" fontId="42" fillId="3" borderId="0" xfId="1" applyFill="1"/>
    <xf numFmtId="0" fontId="0" fillId="3" borderId="0" xfId="0" applyFill="1"/>
    <xf numFmtId="0" fontId="9" fillId="3" borderId="0" xfId="0" applyFont="1" applyFill="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4" fillId="0" borderId="0" xfId="0" applyFont="1" applyBorder="1" applyAlignment="1">
      <alignment horizontal="left" vertical="center"/>
    </xf>
    <xf numFmtId="0" fontId="0" fillId="0" borderId="6" xfId="0" applyBorder="1"/>
    <xf numFmtId="0" fontId="13" fillId="0" borderId="0" xfId="0" applyFont="1" applyAlignment="1">
      <alignment horizontal="left" vertical="center"/>
    </xf>
    <xf numFmtId="0" fontId="15"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5" fillId="0" borderId="0" xfId="0" applyFont="1" applyBorder="1" applyAlignment="1">
      <alignment horizontal="left" vertical="center"/>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6"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4" fillId="0" borderId="0" xfId="0" applyFont="1" applyAlignment="1">
      <alignment horizontal="left" vertical="center"/>
    </xf>
    <xf numFmtId="0" fontId="2" fillId="0" borderId="5" xfId="0" applyFont="1" applyBorder="1" applyAlignment="1">
      <alignment vertical="center"/>
    </xf>
    <xf numFmtId="0" fontId="15"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0" fillId="0" borderId="15"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3" fillId="0" borderId="0" xfId="0" applyFont="1" applyAlignment="1">
      <alignment horizontal="center" vertical="center"/>
    </xf>
    <xf numFmtId="4" fontId="19" fillId="0" borderId="18"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9" xfId="0" applyNumberFormat="1" applyFont="1" applyBorder="1" applyAlignment="1">
      <alignmen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5"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horizontal="center" vertical="center"/>
    </xf>
    <xf numFmtId="4" fontId="26" fillId="0" borderId="18"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9" xfId="0" applyNumberFormat="1" applyFont="1" applyBorder="1" applyAlignment="1">
      <alignment vertical="center"/>
    </xf>
    <xf numFmtId="0" fontId="4" fillId="0" borderId="0" xfId="0" applyFont="1" applyAlignment="1">
      <alignment horizontal="left" vertical="center"/>
    </xf>
    <xf numFmtId="4" fontId="26" fillId="0" borderId="23" xfId="0" applyNumberFormat="1" applyFont="1" applyBorder="1" applyAlignment="1">
      <alignment vertical="center"/>
    </xf>
    <xf numFmtId="4" fontId="26" fillId="0" borderId="24" xfId="0" applyNumberFormat="1" applyFont="1" applyBorder="1" applyAlignment="1">
      <alignment vertical="center"/>
    </xf>
    <xf numFmtId="166" fontId="26" fillId="0" borderId="24" xfId="0" applyNumberFormat="1" applyFont="1" applyBorder="1" applyAlignment="1">
      <alignment vertical="center"/>
    </xf>
    <xf numFmtId="4" fontId="26" fillId="0" borderId="25" xfId="0" applyNumberFormat="1" applyFont="1" applyBorder="1" applyAlignment="1">
      <alignment vertical="center"/>
    </xf>
    <xf numFmtId="0" fontId="0" fillId="3" borderId="0" xfId="0" applyFill="1" applyProtection="1"/>
    <xf numFmtId="0" fontId="27" fillId="3" borderId="0" xfId="1" applyFont="1" applyFill="1" applyAlignment="1" applyProtection="1">
      <alignment vertical="center"/>
    </xf>
    <xf numFmtId="0" fontId="42" fillId="3" borderId="0" xfId="1" applyFill="1" applyProtection="1"/>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6" xfId="0" applyFont="1" applyBorder="1" applyAlignment="1">
      <alignment vertical="center" wrapText="1"/>
    </xf>
    <xf numFmtId="0" fontId="0" fillId="0" borderId="26" xfId="0" applyFont="1" applyBorder="1" applyAlignment="1">
      <alignment vertical="center"/>
    </xf>
    <xf numFmtId="0" fontId="16" fillId="0" borderId="0" xfId="0" applyFont="1" applyBorder="1" applyAlignment="1">
      <alignment horizontal="left" vertical="center"/>
    </xf>
    <xf numFmtId="4" fontId="20" fillId="0" borderId="0" xfId="0" applyNumberFormat="1" applyFont="1" applyBorder="1" applyAlignment="1">
      <alignment vertical="center"/>
    </xf>
    <xf numFmtId="4" fontId="1" fillId="0" borderId="0" xfId="0" applyNumberFormat="1" applyFont="1" applyBorder="1" applyAlignment="1">
      <alignment vertical="center"/>
    </xf>
    <xf numFmtId="164" fontId="1" fillId="0" borderId="0" xfId="0" applyNumberFormat="1" applyFont="1" applyBorder="1" applyAlignment="1">
      <alignment horizontal="righ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4" xfId="0" applyFont="1" applyBorder="1" applyAlignment="1">
      <alignment vertical="center"/>
    </xf>
    <xf numFmtId="0" fontId="2" fillId="6" borderId="0" xfId="0" applyFont="1" applyFill="1" applyBorder="1" applyAlignment="1">
      <alignment horizontal="left" vertical="center"/>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28"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2" xfId="0" applyFont="1" applyFill="1" applyBorder="1" applyAlignment="1">
      <alignment horizontal="center" vertical="center" wrapText="1"/>
    </xf>
    <xf numFmtId="4" fontId="20" fillId="0" borderId="0" xfId="0" applyNumberFormat="1" applyFont="1" applyAlignment="1"/>
    <xf numFmtId="166" fontId="29" fillId="0" borderId="16" xfId="0" applyNumberFormat="1" applyFont="1" applyBorder="1" applyAlignment="1"/>
    <xf numFmtId="166" fontId="29" fillId="0" borderId="17" xfId="0" applyNumberFormat="1" applyFont="1" applyBorder="1" applyAlignment="1"/>
    <xf numFmtId="4" fontId="30"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0" borderId="28" xfId="0" applyFont="1" applyBorder="1" applyAlignment="1">
      <alignment horizontal="left" vertical="center"/>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horizontal="left" vertical="center" wrapText="1"/>
    </xf>
    <xf numFmtId="0" fontId="0" fillId="0" borderId="18" xfId="0" applyFont="1" applyBorder="1" applyAlignment="1">
      <alignment vertical="center"/>
    </xf>
    <xf numFmtId="0" fontId="33"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34" fillId="0" borderId="28" xfId="0" applyFont="1" applyBorder="1" applyAlignment="1" applyProtection="1">
      <alignment horizontal="center" vertical="center"/>
      <protection locked="0"/>
    </xf>
    <xf numFmtId="49" fontId="34" fillId="0" borderId="28" xfId="0" applyNumberFormat="1" applyFont="1" applyBorder="1" applyAlignment="1" applyProtection="1">
      <alignment horizontal="left" vertical="center" wrapText="1"/>
      <protection locked="0"/>
    </xf>
    <xf numFmtId="0" fontId="34" fillId="0" borderId="28" xfId="0" applyFont="1" applyBorder="1" applyAlignment="1" applyProtection="1">
      <alignment horizontal="left" vertical="center" wrapText="1"/>
      <protection locked="0"/>
    </xf>
    <xf numFmtId="0" fontId="34" fillId="0" borderId="28" xfId="0" applyFont="1" applyBorder="1" applyAlignment="1" applyProtection="1">
      <alignment horizontal="center" vertical="center" wrapText="1"/>
      <protection locked="0"/>
    </xf>
    <xf numFmtId="167" fontId="34" fillId="0" borderId="28" xfId="0" applyNumberFormat="1" applyFont="1" applyBorder="1" applyAlignment="1" applyProtection="1">
      <alignment vertical="center"/>
      <protection locked="0"/>
    </xf>
    <xf numFmtId="4" fontId="34" fillId="0" borderId="28" xfId="0" applyNumberFormat="1" applyFont="1" applyBorder="1" applyAlignment="1" applyProtection="1">
      <alignment vertical="center"/>
      <protection locked="0"/>
    </xf>
    <xf numFmtId="0" fontId="33" fillId="0" borderId="0" xfId="0" applyFont="1" applyAlignment="1">
      <alignment vertical="top" wrapText="1"/>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0" fillId="0" borderId="0" xfId="0" applyAlignment="1" applyProtection="1">
      <alignment vertical="top"/>
      <protection locked="0"/>
    </xf>
    <xf numFmtId="0" fontId="35" fillId="0" borderId="29" xfId="0" applyFont="1" applyBorder="1" applyAlignment="1" applyProtection="1">
      <alignment vertical="center" wrapText="1"/>
      <protection locked="0"/>
    </xf>
    <xf numFmtId="0" fontId="35" fillId="0" borderId="30" xfId="0" applyFont="1" applyBorder="1" applyAlignment="1" applyProtection="1">
      <alignment vertical="center" wrapText="1"/>
      <protection locked="0"/>
    </xf>
    <xf numFmtId="0" fontId="35" fillId="0" borderId="31" xfId="0" applyFont="1" applyBorder="1" applyAlignment="1" applyProtection="1">
      <alignment vertical="center" wrapText="1"/>
      <protection locked="0"/>
    </xf>
    <xf numFmtId="0" fontId="35" fillId="0" borderId="32" xfId="0" applyFont="1" applyBorder="1" applyAlignment="1" applyProtection="1">
      <alignment horizontal="center" vertical="center" wrapText="1"/>
      <protection locked="0"/>
    </xf>
    <xf numFmtId="0" fontId="35" fillId="0" borderId="33" xfId="0" applyFont="1" applyBorder="1" applyAlignment="1" applyProtection="1">
      <alignment horizontal="center" vertical="center" wrapText="1"/>
      <protection locked="0"/>
    </xf>
    <xf numFmtId="0" fontId="35" fillId="0" borderId="32" xfId="0" applyFont="1" applyBorder="1" applyAlignment="1" applyProtection="1">
      <alignment vertical="center" wrapText="1"/>
      <protection locked="0"/>
    </xf>
    <xf numFmtId="0" fontId="35" fillId="0" borderId="33" xfId="0" applyFont="1" applyBorder="1" applyAlignment="1" applyProtection="1">
      <alignment vertical="center" wrapText="1"/>
      <protection locked="0"/>
    </xf>
    <xf numFmtId="0" fontId="37" fillId="0" borderId="1" xfId="0" applyFont="1" applyBorder="1" applyAlignment="1" applyProtection="1">
      <alignment horizontal="left" vertical="center" wrapText="1"/>
      <protection locked="0"/>
    </xf>
    <xf numFmtId="0" fontId="38" fillId="0" borderId="1" xfId="0" applyFont="1" applyBorder="1" applyAlignment="1" applyProtection="1">
      <alignment horizontal="left" vertical="center" wrapText="1"/>
      <protection locked="0"/>
    </xf>
    <xf numFmtId="0" fontId="38" fillId="0" borderId="32" xfId="0" applyFont="1" applyBorder="1" applyAlignment="1" applyProtection="1">
      <alignment vertical="center" wrapText="1"/>
      <protection locked="0"/>
    </xf>
    <xf numFmtId="0" fontId="38" fillId="0" borderId="1" xfId="0" applyFont="1" applyBorder="1" applyAlignment="1" applyProtection="1">
      <alignment vertical="center" wrapText="1"/>
      <protection locked="0"/>
    </xf>
    <xf numFmtId="0" fontId="38" fillId="0" borderId="1" xfId="0" applyFont="1" applyBorder="1" applyAlignment="1" applyProtection="1">
      <alignment vertical="center"/>
      <protection locked="0"/>
    </xf>
    <xf numFmtId="0" fontId="38" fillId="0" borderId="1" xfId="0" applyFont="1" applyBorder="1" applyAlignment="1" applyProtection="1">
      <alignment horizontal="left" vertical="center"/>
      <protection locked="0"/>
    </xf>
    <xf numFmtId="49" fontId="38" fillId="0" borderId="1" xfId="0" applyNumberFormat="1" applyFont="1" applyBorder="1" applyAlignment="1" applyProtection="1">
      <alignment vertical="center" wrapText="1"/>
      <protection locked="0"/>
    </xf>
    <xf numFmtId="0" fontId="35" fillId="0" borderId="35" xfId="0" applyFont="1" applyBorder="1" applyAlignment="1" applyProtection="1">
      <alignment vertical="center" wrapText="1"/>
      <protection locked="0"/>
    </xf>
    <xf numFmtId="0" fontId="39" fillId="0" borderId="34" xfId="0" applyFont="1" applyBorder="1" applyAlignment="1" applyProtection="1">
      <alignment vertical="center" wrapText="1"/>
      <protection locked="0"/>
    </xf>
    <xf numFmtId="0" fontId="35" fillId="0" borderId="36" xfId="0" applyFont="1" applyBorder="1" applyAlignment="1" applyProtection="1">
      <alignment vertical="center" wrapText="1"/>
      <protection locked="0"/>
    </xf>
    <xf numFmtId="0" fontId="35" fillId="0" borderId="1" xfId="0" applyFont="1" applyBorder="1" applyAlignment="1" applyProtection="1">
      <alignment vertical="top"/>
      <protection locked="0"/>
    </xf>
    <xf numFmtId="0" fontId="35" fillId="0" borderId="0" xfId="0" applyFont="1" applyAlignment="1" applyProtection="1">
      <alignment vertical="top"/>
      <protection locked="0"/>
    </xf>
    <xf numFmtId="0" fontId="35" fillId="0" borderId="29" xfId="0" applyFont="1" applyBorder="1" applyAlignment="1" applyProtection="1">
      <alignment horizontal="left" vertical="center"/>
      <protection locked="0"/>
    </xf>
    <xf numFmtId="0" fontId="35" fillId="0" borderId="30" xfId="0" applyFont="1" applyBorder="1" applyAlignment="1" applyProtection="1">
      <alignment horizontal="left" vertical="center"/>
      <protection locked="0"/>
    </xf>
    <xf numFmtId="0" fontId="35" fillId="0" borderId="31" xfId="0" applyFont="1" applyBorder="1" applyAlignment="1" applyProtection="1">
      <alignment horizontal="left" vertical="center"/>
      <protection locked="0"/>
    </xf>
    <xf numFmtId="0" fontId="35" fillId="0" borderId="32" xfId="0" applyFont="1" applyBorder="1" applyAlignment="1" applyProtection="1">
      <alignment horizontal="left" vertical="center"/>
      <protection locked="0"/>
    </xf>
    <xf numFmtId="0" fontId="35" fillId="0" borderId="33"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7" fillId="0" borderId="34" xfId="0" applyFont="1" applyBorder="1" applyAlignment="1" applyProtection="1">
      <alignment horizontal="center" vertical="center"/>
      <protection locked="0"/>
    </xf>
    <xf numFmtId="0" fontId="40"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8" fillId="0" borderId="0" xfId="0" applyFont="1" applyAlignment="1" applyProtection="1">
      <alignment horizontal="left" vertical="center"/>
      <protection locked="0"/>
    </xf>
    <xf numFmtId="0" fontId="38" fillId="0" borderId="1" xfId="0" applyFont="1" applyBorder="1" applyAlignment="1" applyProtection="1">
      <alignment horizontal="center" vertical="center"/>
      <protection locked="0"/>
    </xf>
    <xf numFmtId="0" fontId="38" fillId="0" borderId="32" xfId="0" applyFont="1" applyBorder="1" applyAlignment="1" applyProtection="1">
      <alignment horizontal="left" vertical="center"/>
      <protection locked="0"/>
    </xf>
    <xf numFmtId="0" fontId="38" fillId="2" borderId="1" xfId="0" applyFont="1" applyFill="1" applyBorder="1" applyAlignment="1" applyProtection="1">
      <alignment horizontal="left" vertical="center"/>
      <protection locked="0"/>
    </xf>
    <xf numFmtId="0" fontId="38" fillId="2" borderId="1" xfId="0" applyFont="1" applyFill="1" applyBorder="1" applyAlignment="1" applyProtection="1">
      <alignment horizontal="center" vertical="center"/>
      <protection locked="0"/>
    </xf>
    <xf numFmtId="0" fontId="35" fillId="0" borderId="35"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5" fillId="0" borderId="36"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5"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5" fillId="0" borderId="29" xfId="0" applyFont="1" applyBorder="1" applyAlignment="1" applyProtection="1">
      <alignment horizontal="left" vertical="center" wrapText="1"/>
      <protection locked="0"/>
    </xf>
    <xf numFmtId="0" fontId="35" fillId="0" borderId="30" xfId="0" applyFont="1" applyBorder="1" applyAlignment="1" applyProtection="1">
      <alignment horizontal="left" vertical="center" wrapText="1"/>
      <protection locked="0"/>
    </xf>
    <xf numFmtId="0" fontId="35" fillId="0" borderId="31" xfId="0" applyFont="1" applyBorder="1" applyAlignment="1" applyProtection="1">
      <alignment horizontal="left" vertical="center" wrapText="1"/>
      <protection locked="0"/>
    </xf>
    <xf numFmtId="0" fontId="35" fillId="0" borderId="32" xfId="0" applyFont="1" applyBorder="1" applyAlignment="1" applyProtection="1">
      <alignment horizontal="left" vertical="center" wrapText="1"/>
      <protection locked="0"/>
    </xf>
    <xf numFmtId="0" fontId="35"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protection locked="0"/>
    </xf>
    <xf numFmtId="0" fontId="38" fillId="0" borderId="35" xfId="0" applyFont="1" applyBorder="1" applyAlignment="1" applyProtection="1">
      <alignment horizontal="left" vertical="center" wrapText="1"/>
      <protection locked="0"/>
    </xf>
    <xf numFmtId="0" fontId="38" fillId="0" borderId="34" xfId="0" applyFont="1" applyBorder="1" applyAlignment="1" applyProtection="1">
      <alignment horizontal="left" vertical="center" wrapText="1"/>
      <protection locked="0"/>
    </xf>
    <xf numFmtId="0" fontId="38" fillId="0" borderId="36" xfId="0" applyFont="1" applyBorder="1" applyAlignment="1" applyProtection="1">
      <alignment horizontal="left" vertical="center" wrapText="1"/>
      <protection locked="0"/>
    </xf>
    <xf numFmtId="0" fontId="38" fillId="0" borderId="1" xfId="0" applyFont="1" applyBorder="1" applyAlignment="1" applyProtection="1">
      <alignment horizontal="left" vertical="top"/>
      <protection locked="0"/>
    </xf>
    <xf numFmtId="0" fontId="38" fillId="0" borderId="1" xfId="0" applyFont="1" applyBorder="1" applyAlignment="1" applyProtection="1">
      <alignment horizontal="center" vertical="top"/>
      <protection locked="0"/>
    </xf>
    <xf numFmtId="0" fontId="38" fillId="0" borderId="35"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40" fillId="0" borderId="0" xfId="0" applyFont="1" applyAlignment="1" applyProtection="1">
      <alignment vertical="center"/>
      <protection locked="0"/>
    </xf>
    <xf numFmtId="0" fontId="37" fillId="0" borderId="1"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3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7" fillId="0" borderId="34" xfId="0" applyFont="1" applyBorder="1" applyAlignment="1" applyProtection="1">
      <alignment horizontal="left"/>
      <protection locked="0"/>
    </xf>
    <xf numFmtId="0" fontId="40" fillId="0" borderId="34" xfId="0" applyFont="1" applyBorder="1" applyAlignment="1" applyProtection="1">
      <protection locked="0"/>
    </xf>
    <xf numFmtId="0" fontId="35" fillId="0" borderId="32" xfId="0" applyFont="1" applyBorder="1" applyAlignment="1" applyProtection="1">
      <alignment vertical="top"/>
      <protection locked="0"/>
    </xf>
    <xf numFmtId="0" fontId="35" fillId="0" borderId="33" xfId="0" applyFont="1" applyBorder="1" applyAlignment="1" applyProtection="1">
      <alignment vertical="top"/>
      <protection locked="0"/>
    </xf>
    <xf numFmtId="0" fontId="35" fillId="0" borderId="1" xfId="0" applyFont="1" applyBorder="1" applyAlignment="1" applyProtection="1">
      <alignment horizontal="center" vertical="center"/>
      <protection locked="0"/>
    </xf>
    <xf numFmtId="0" fontId="35" fillId="0" borderId="1" xfId="0" applyFont="1" applyBorder="1" applyAlignment="1" applyProtection="1">
      <alignment horizontal="left" vertical="top"/>
      <protection locked="0"/>
    </xf>
    <xf numFmtId="0" fontId="35" fillId="0" borderId="35" xfId="0" applyFont="1" applyBorder="1" applyAlignment="1" applyProtection="1">
      <alignment vertical="top"/>
      <protection locked="0"/>
    </xf>
    <xf numFmtId="0" fontId="35" fillId="0" borderId="34" xfId="0" applyFont="1" applyBorder="1" applyAlignment="1" applyProtection="1">
      <alignment vertical="top"/>
      <protection locked="0"/>
    </xf>
    <xf numFmtId="0" fontId="35" fillId="0" borderId="36" xfId="0" applyFont="1" applyBorder="1" applyAlignment="1" applyProtection="1">
      <alignment vertical="top"/>
      <protection locked="0"/>
    </xf>
    <xf numFmtId="0" fontId="0" fillId="0" borderId="0" xfId="0" applyFont="1" applyAlignment="1">
      <alignment vertical="center"/>
    </xf>
    <xf numFmtId="0" fontId="0" fillId="0" borderId="5" xfId="0" applyFont="1" applyFill="1" applyBorder="1" applyAlignment="1" applyProtection="1">
      <alignment vertical="center"/>
      <protection locked="0"/>
    </xf>
    <xf numFmtId="0" fontId="0" fillId="0" borderId="28" xfId="0" applyFont="1" applyFill="1" applyBorder="1" applyAlignment="1" applyProtection="1">
      <alignment horizontal="center" vertical="center"/>
      <protection locked="0"/>
    </xf>
    <xf numFmtId="49" fontId="0" fillId="0" borderId="28" xfId="0" applyNumberFormat="1" applyFont="1" applyFill="1" applyBorder="1" applyAlignment="1" applyProtection="1">
      <alignment horizontal="left" vertical="center" wrapText="1"/>
      <protection locked="0"/>
    </xf>
    <xf numFmtId="0" fontId="0" fillId="0" borderId="28" xfId="0" applyFont="1" applyFill="1" applyBorder="1" applyAlignment="1" applyProtection="1">
      <alignment horizontal="left" vertical="center" wrapText="1"/>
      <protection locked="0"/>
    </xf>
    <xf numFmtId="0" fontId="0" fillId="0" borderId="28" xfId="0" applyFont="1" applyFill="1" applyBorder="1" applyAlignment="1" applyProtection="1">
      <alignment horizontal="center" vertical="center" wrapText="1"/>
      <protection locked="0"/>
    </xf>
    <xf numFmtId="167" fontId="0" fillId="0" borderId="28" xfId="0" applyNumberFormat="1" applyFont="1" applyFill="1" applyBorder="1" applyAlignment="1" applyProtection="1">
      <alignment vertical="center"/>
      <protection locked="0"/>
    </xf>
    <xf numFmtId="4" fontId="0" fillId="0" borderId="28" xfId="0" applyNumberFormat="1" applyFont="1" applyFill="1" applyBorder="1" applyAlignment="1" applyProtection="1">
      <alignment vertical="center"/>
      <protection locked="0"/>
    </xf>
    <xf numFmtId="0" fontId="0" fillId="0" borderId="5" xfId="0" applyFont="1" applyFill="1" applyBorder="1" applyAlignment="1">
      <alignment vertical="center"/>
    </xf>
    <xf numFmtId="0" fontId="1" fillId="0" borderId="28" xfId="0" applyFont="1" applyFill="1" applyBorder="1" applyAlignment="1">
      <alignment horizontal="left" vertical="center"/>
    </xf>
    <xf numFmtId="0" fontId="1" fillId="0" borderId="0" xfId="0" applyFont="1" applyFill="1" applyBorder="1" applyAlignment="1">
      <alignment horizontal="center" vertical="center"/>
    </xf>
    <xf numFmtId="166" fontId="1" fillId="0" borderId="0" xfId="0" applyNumberFormat="1" applyFont="1" applyFill="1" applyBorder="1" applyAlignment="1">
      <alignment vertical="center"/>
    </xf>
    <xf numFmtId="166" fontId="1" fillId="0" borderId="19" xfId="0" applyNumberFormat="1"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left" vertical="center"/>
    </xf>
    <xf numFmtId="4" fontId="0" fillId="0" borderId="0" xfId="0" applyNumberFormat="1" applyFont="1" applyFill="1" applyAlignment="1">
      <alignment vertical="center"/>
    </xf>
    <xf numFmtId="0" fontId="0" fillId="0" borderId="0" xfId="0" applyFont="1" applyAlignment="1">
      <alignment vertical="center"/>
    </xf>
    <xf numFmtId="0" fontId="0" fillId="0" borderId="1" xfId="0" applyFont="1" applyBorder="1" applyAlignment="1">
      <alignment vertical="center"/>
    </xf>
    <xf numFmtId="43" fontId="45" fillId="0" borderId="0" xfId="2" applyFont="1" applyAlignment="1">
      <alignment horizontal="left" vertical="center"/>
    </xf>
    <xf numFmtId="0" fontId="46" fillId="0" borderId="0" xfId="0" applyFont="1" applyAlignment="1">
      <alignment horizontal="left" vertical="center" wrapText="1"/>
    </xf>
    <xf numFmtId="0" fontId="47" fillId="0" borderId="0" xfId="0" applyFont="1" applyAlignment="1">
      <alignment wrapText="1"/>
    </xf>
    <xf numFmtId="0" fontId="8" fillId="0" borderId="1" xfId="0" applyFont="1" applyBorder="1" applyAlignment="1">
      <alignment vertical="center"/>
    </xf>
    <xf numFmtId="0" fontId="0" fillId="0" borderId="0" xfId="0" applyFont="1" applyAlignment="1">
      <alignment vertical="center"/>
    </xf>
    <xf numFmtId="0" fontId="7" fillId="0" borderId="1" xfId="0" applyFont="1" applyBorder="1" applyAlignment="1"/>
    <xf numFmtId="166" fontId="7" fillId="0" borderId="1" xfId="0" applyNumberFormat="1" applyFont="1" applyBorder="1" applyAlignment="1"/>
    <xf numFmtId="0" fontId="5" fillId="0" borderId="1" xfId="0" applyFont="1" applyBorder="1" applyAlignment="1">
      <alignment vertical="center"/>
    </xf>
    <xf numFmtId="0" fontId="6" fillId="0" borderId="1" xfId="0" applyFont="1" applyBorder="1" applyAlignment="1">
      <alignment vertical="center"/>
    </xf>
    <xf numFmtId="0" fontId="48" fillId="0" borderId="0" xfId="0" applyFont="1"/>
    <xf numFmtId="0" fontId="8" fillId="0" borderId="5" xfId="0" applyFont="1" applyFill="1" applyBorder="1" applyAlignment="1">
      <alignment vertical="center"/>
    </xf>
    <xf numFmtId="0" fontId="8" fillId="0" borderId="18" xfId="0" applyFont="1" applyFill="1" applyBorder="1" applyAlignment="1">
      <alignment vertical="center"/>
    </xf>
    <xf numFmtId="0" fontId="8" fillId="0" borderId="1" xfId="0" applyFont="1" applyFill="1" applyBorder="1" applyAlignment="1">
      <alignment vertical="center"/>
    </xf>
    <xf numFmtId="0" fontId="8" fillId="0" borderId="19" xfId="0" applyFont="1" applyFill="1" applyBorder="1" applyAlignment="1">
      <alignment vertical="center"/>
    </xf>
    <xf numFmtId="0" fontId="8" fillId="0" borderId="0" xfId="0" applyFont="1" applyFill="1" applyAlignment="1">
      <alignment vertical="center"/>
    </xf>
    <xf numFmtId="0" fontId="8" fillId="0" borderId="0" xfId="0" applyFont="1" applyFill="1" applyAlignment="1">
      <alignment horizontal="left" vertical="center"/>
    </xf>
    <xf numFmtId="0" fontId="31" fillId="0" borderId="0" xfId="0" applyFont="1" applyFill="1" applyAlignment="1">
      <alignment horizontal="left" vertical="center"/>
    </xf>
    <xf numFmtId="0" fontId="32" fillId="0" borderId="0" xfId="0" applyFont="1" applyFill="1" applyAlignment="1">
      <alignment horizontal="left" vertical="center" wrapText="1"/>
    </xf>
    <xf numFmtId="0" fontId="8" fillId="0" borderId="0" xfId="0" applyFont="1" applyFill="1" applyAlignment="1">
      <alignment horizontal="left" vertical="center" wrapText="1"/>
    </xf>
    <xf numFmtId="167" fontId="8" fillId="0" borderId="0" xfId="0" applyNumberFormat="1" applyFont="1" applyFill="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0" fontId="2" fillId="0" borderId="0" xfId="0" applyFont="1" applyBorder="1" applyAlignment="1">
      <alignment horizontal="left" vertical="center" wrapText="1"/>
    </xf>
    <xf numFmtId="4" fontId="16"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4" fontId="17"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4" fontId="24" fillId="0" borderId="0" xfId="0" applyNumberFormat="1" applyFont="1" applyAlignment="1">
      <alignment vertical="center"/>
    </xf>
    <xf numFmtId="0" fontId="24" fillId="0" borderId="0" xfId="0" applyFont="1" applyAlignment="1">
      <alignment vertical="center"/>
    </xf>
    <xf numFmtId="0" fontId="23" fillId="0" borderId="0" xfId="0" applyFont="1" applyAlignment="1">
      <alignment horizontal="left" vertical="center" wrapText="1"/>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3" fillId="4" borderId="0" xfId="0" applyFont="1" applyFill="1" applyAlignment="1">
      <alignment horizontal="center" vertical="center"/>
    </xf>
    <xf numFmtId="0" fontId="0" fillId="0" borderId="0" xfId="0"/>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9" fillId="0" borderId="15" xfId="0" applyFont="1" applyBorder="1" applyAlignment="1">
      <alignment horizontal="center" vertical="center"/>
    </xf>
    <xf numFmtId="0" fontId="19"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horizontal="left" vertical="center"/>
    </xf>
    <xf numFmtId="0" fontId="15" fillId="0" borderId="0" xfId="0" applyFont="1" applyAlignment="1">
      <alignment horizontal="left" vertical="center" wrapText="1"/>
    </xf>
    <xf numFmtId="0" fontId="15" fillId="0" borderId="0" xfId="0" applyFont="1" applyAlignment="1">
      <alignment horizontal="left" vertical="center"/>
    </xf>
    <xf numFmtId="0" fontId="0" fillId="0" borderId="0" xfId="0" applyFont="1" applyAlignment="1">
      <alignment vertical="center"/>
    </xf>
    <xf numFmtId="0" fontId="27" fillId="3" borderId="0" xfId="1" applyFont="1" applyFill="1" applyAlignment="1" applyProtection="1">
      <alignment vertical="center"/>
    </xf>
    <xf numFmtId="0" fontId="15" fillId="0" borderId="0" xfId="0" applyFont="1" applyBorder="1" applyAlignment="1">
      <alignment horizontal="left" vertical="center" wrapText="1"/>
    </xf>
    <xf numFmtId="0" fontId="15"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36" fillId="0" borderId="1" xfId="0" applyFont="1" applyBorder="1" applyAlignment="1" applyProtection="1">
      <alignment horizontal="center" vertical="center" wrapText="1"/>
      <protection locked="0"/>
    </xf>
    <xf numFmtId="0" fontId="38" fillId="0" borderId="1" xfId="0" applyFont="1" applyBorder="1" applyAlignment="1" applyProtection="1">
      <alignment horizontal="left" vertical="top"/>
      <protection locked="0"/>
    </xf>
    <xf numFmtId="0" fontId="38" fillId="0" borderId="1"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49" fontId="38" fillId="0" borderId="1" xfId="0" applyNumberFormat="1" applyFont="1" applyBorder="1" applyAlignment="1" applyProtection="1">
      <alignment horizontal="left" vertical="center" wrapText="1"/>
      <protection locked="0"/>
    </xf>
    <xf numFmtId="0" fontId="36" fillId="0" borderId="1" xfId="0" applyFont="1" applyBorder="1" applyAlignment="1" applyProtection="1">
      <alignment horizontal="center" vertical="center"/>
      <protection locked="0"/>
    </xf>
    <xf numFmtId="0" fontId="37" fillId="0" borderId="34" xfId="0" applyFont="1" applyBorder="1" applyAlignment="1" applyProtection="1">
      <alignment horizontal="left"/>
      <protection locked="0"/>
    </xf>
    <xf numFmtId="0" fontId="37" fillId="0" borderId="34" xfId="0" applyFont="1" applyBorder="1" applyAlignment="1" applyProtection="1">
      <alignment horizontal="left" wrapText="1"/>
      <protection locked="0"/>
    </xf>
    <xf numFmtId="0" fontId="49" fillId="0" borderId="0" xfId="0" applyFont="1" applyAlignment="1">
      <alignment horizontal="left" vertical="center" wrapText="1"/>
    </xf>
  </cellXfs>
  <cellStyles count="3">
    <cellStyle name="Čárka" xfId="2" builtinId="3"/>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6"/>
  <sheetViews>
    <sheetView showGridLines="0" tabSelected="1" zoomScaleNormal="100" workbookViewId="0">
      <pane ySplit="1" topLeftCell="A2" activePane="bottomLeft" state="frozen"/>
      <selection pane="bottomLeft" activeCell="AQ18" sqref="AQ18"/>
    </sheetView>
  </sheetViews>
  <sheetFormatPr defaultRowHeight="13.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spans="1:74" ht="36.950000000000003" customHeight="1">
      <c r="AR2" s="321" t="s">
        <v>8</v>
      </c>
      <c r="AS2" s="322"/>
      <c r="AT2" s="322"/>
      <c r="AU2" s="322"/>
      <c r="AV2" s="322"/>
      <c r="AW2" s="322"/>
      <c r="AX2" s="322"/>
      <c r="AY2" s="322"/>
      <c r="AZ2" s="322"/>
      <c r="BA2" s="322"/>
      <c r="BB2" s="322"/>
      <c r="BC2" s="322"/>
      <c r="BD2" s="322"/>
      <c r="BE2" s="322"/>
      <c r="BS2" s="21" t="s">
        <v>9</v>
      </c>
      <c r="BT2" s="21" t="s">
        <v>10</v>
      </c>
    </row>
    <row r="3" spans="1:74" ht="6.95"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9</v>
      </c>
      <c r="BT3" s="21" t="s">
        <v>11</v>
      </c>
    </row>
    <row r="4" spans="1:74" ht="36.950000000000003" customHeight="1">
      <c r="B4" s="25"/>
      <c r="C4" s="26"/>
      <c r="D4" s="27" t="s">
        <v>12</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13</v>
      </c>
      <c r="BS4" s="21" t="s">
        <v>14</v>
      </c>
    </row>
    <row r="5" spans="1:74" ht="14.45" customHeight="1">
      <c r="B5" s="25"/>
      <c r="C5" s="26"/>
      <c r="D5" s="30" t="s">
        <v>15</v>
      </c>
      <c r="E5" s="26"/>
      <c r="F5" s="26"/>
      <c r="G5" s="26"/>
      <c r="H5" s="26"/>
      <c r="I5" s="26"/>
      <c r="J5" s="26"/>
      <c r="K5" s="298" t="s">
        <v>16</v>
      </c>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6"/>
      <c r="AQ5" s="28"/>
      <c r="BS5" s="21" t="s">
        <v>9</v>
      </c>
    </row>
    <row r="6" spans="1:74" ht="36.950000000000003" customHeight="1">
      <c r="B6" s="25"/>
      <c r="C6" s="26"/>
      <c r="D6" s="32" t="s">
        <v>17</v>
      </c>
      <c r="E6" s="26"/>
      <c r="F6" s="26"/>
      <c r="G6" s="26"/>
      <c r="H6" s="26"/>
      <c r="I6" s="26"/>
      <c r="J6" s="26"/>
      <c r="K6" s="300" t="s">
        <v>18</v>
      </c>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P6" s="26"/>
      <c r="AQ6" s="28"/>
      <c r="BS6" s="21" t="s">
        <v>9</v>
      </c>
    </row>
    <row r="7" spans="1:74" ht="14.45" customHeight="1">
      <c r="B7" s="25"/>
      <c r="C7" s="26"/>
      <c r="D7" s="33" t="s">
        <v>19</v>
      </c>
      <c r="E7" s="26"/>
      <c r="F7" s="26"/>
      <c r="G7" s="26"/>
      <c r="H7" s="26"/>
      <c r="I7" s="26"/>
      <c r="J7" s="26"/>
      <c r="K7" s="31" t="s">
        <v>5</v>
      </c>
      <c r="L7" s="26"/>
      <c r="M7" s="26"/>
      <c r="N7" s="26"/>
      <c r="O7" s="26"/>
      <c r="P7" s="26"/>
      <c r="Q7" s="26"/>
      <c r="R7" s="26"/>
      <c r="S7" s="26"/>
      <c r="T7" s="26"/>
      <c r="U7" s="26"/>
      <c r="V7" s="26"/>
      <c r="W7" s="26"/>
      <c r="X7" s="26"/>
      <c r="Y7" s="26"/>
      <c r="Z7" s="26"/>
      <c r="AA7" s="26"/>
      <c r="AB7" s="26"/>
      <c r="AC7" s="26"/>
      <c r="AD7" s="26"/>
      <c r="AE7" s="26"/>
      <c r="AF7" s="26"/>
      <c r="AG7" s="26"/>
      <c r="AH7" s="26"/>
      <c r="AI7" s="26"/>
      <c r="AJ7" s="26"/>
      <c r="AK7" s="33" t="s">
        <v>20</v>
      </c>
      <c r="AL7" s="26"/>
      <c r="AM7" s="26"/>
      <c r="AN7" s="31" t="s">
        <v>5</v>
      </c>
      <c r="AO7" s="26"/>
      <c r="AP7" s="26"/>
      <c r="AQ7" s="28"/>
      <c r="BS7" s="21" t="s">
        <v>9</v>
      </c>
    </row>
    <row r="8" spans="1:74" ht="14.45" customHeight="1">
      <c r="B8" s="25"/>
      <c r="C8" s="26"/>
      <c r="D8" s="33" t="s">
        <v>21</v>
      </c>
      <c r="E8" s="26"/>
      <c r="F8" s="26"/>
      <c r="G8" s="26"/>
      <c r="H8" s="26"/>
      <c r="I8" s="26"/>
      <c r="J8" s="26"/>
      <c r="K8" s="31" t="s">
        <v>22</v>
      </c>
      <c r="L8" s="26"/>
      <c r="M8" s="26"/>
      <c r="N8" s="26"/>
      <c r="O8" s="26"/>
      <c r="P8" s="26"/>
      <c r="Q8" s="26"/>
      <c r="R8" s="26"/>
      <c r="S8" s="26"/>
      <c r="T8" s="26"/>
      <c r="U8" s="26"/>
      <c r="V8" s="26"/>
      <c r="W8" s="26"/>
      <c r="X8" s="26"/>
      <c r="Y8" s="26"/>
      <c r="Z8" s="26"/>
      <c r="AA8" s="26"/>
      <c r="AB8" s="26"/>
      <c r="AC8" s="26"/>
      <c r="AD8" s="26"/>
      <c r="AE8" s="26"/>
      <c r="AF8" s="26"/>
      <c r="AG8" s="26"/>
      <c r="AH8" s="26"/>
      <c r="AI8" s="26"/>
      <c r="AJ8" s="26"/>
      <c r="AK8" s="33" t="s">
        <v>23</v>
      </c>
      <c r="AL8" s="26"/>
      <c r="AM8" s="26"/>
      <c r="AN8" s="31" t="s">
        <v>24</v>
      </c>
      <c r="AO8" s="26"/>
      <c r="AP8" s="26"/>
      <c r="AQ8" s="28"/>
      <c r="BS8" s="21" t="s">
        <v>9</v>
      </c>
    </row>
    <row r="9" spans="1:74" ht="14.45" customHeight="1">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S9" s="21" t="s">
        <v>9</v>
      </c>
    </row>
    <row r="10" spans="1:74" ht="14.45" customHeight="1">
      <c r="B10" s="25"/>
      <c r="C10" s="26"/>
      <c r="D10" s="33" t="s">
        <v>25</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3" t="s">
        <v>26</v>
      </c>
      <c r="AL10" s="26"/>
      <c r="AM10" s="26"/>
      <c r="AN10" s="31" t="s">
        <v>5</v>
      </c>
      <c r="AO10" s="26"/>
      <c r="AP10" s="26"/>
      <c r="AQ10" s="28"/>
      <c r="BS10" s="21" t="s">
        <v>9</v>
      </c>
    </row>
    <row r="11" spans="1:74" ht="18.399999999999999" customHeight="1">
      <c r="B11" s="25"/>
      <c r="C11" s="26"/>
      <c r="D11" s="26"/>
      <c r="E11" s="31" t="s">
        <v>22</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3" t="s">
        <v>27</v>
      </c>
      <c r="AL11" s="26"/>
      <c r="AM11" s="26"/>
      <c r="AN11" s="31" t="s">
        <v>5</v>
      </c>
      <c r="AO11" s="26"/>
      <c r="AP11" s="26"/>
      <c r="AQ11" s="28"/>
      <c r="BS11" s="21" t="s">
        <v>9</v>
      </c>
    </row>
    <row r="12" spans="1:74" ht="6.95" customHeight="1">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S12" s="21" t="s">
        <v>9</v>
      </c>
    </row>
    <row r="13" spans="1:74" ht="14.45" customHeight="1">
      <c r="B13" s="25"/>
      <c r="C13" s="26"/>
      <c r="D13" s="33" t="s">
        <v>28</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3" t="s">
        <v>26</v>
      </c>
      <c r="AL13" s="26"/>
      <c r="AM13" s="26"/>
      <c r="AN13" s="31" t="s">
        <v>5</v>
      </c>
      <c r="AO13" s="26"/>
      <c r="AP13" s="26"/>
      <c r="AQ13" s="28"/>
      <c r="BS13" s="21" t="s">
        <v>9</v>
      </c>
    </row>
    <row r="14" spans="1:74" ht="15">
      <c r="B14" s="25"/>
      <c r="C14" s="26"/>
      <c r="D14" s="26"/>
      <c r="E14" s="31" t="s">
        <v>22</v>
      </c>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33" t="s">
        <v>27</v>
      </c>
      <c r="AL14" s="26"/>
      <c r="AM14" s="26"/>
      <c r="AN14" s="31" t="s">
        <v>5</v>
      </c>
      <c r="AO14" s="26"/>
      <c r="AP14" s="26"/>
      <c r="AQ14" s="28"/>
      <c r="BS14" s="21" t="s">
        <v>9</v>
      </c>
    </row>
    <row r="15" spans="1:74" ht="6.95" customHeight="1">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S15" s="21" t="s">
        <v>6</v>
      </c>
    </row>
    <row r="16" spans="1:74" ht="14.45" customHeight="1">
      <c r="B16" s="25"/>
      <c r="C16" s="26"/>
      <c r="D16" s="33" t="s">
        <v>29</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3" t="s">
        <v>26</v>
      </c>
      <c r="AL16" s="26"/>
      <c r="AM16" s="26"/>
      <c r="AN16" s="31" t="s">
        <v>5</v>
      </c>
      <c r="AO16" s="26"/>
      <c r="AP16" s="26"/>
      <c r="AQ16" s="28"/>
      <c r="BS16" s="21" t="s">
        <v>6</v>
      </c>
    </row>
    <row r="17" spans="2:71" ht="18.399999999999999" customHeight="1">
      <c r="B17" s="25"/>
      <c r="C17" s="26"/>
      <c r="D17" s="26"/>
      <c r="E17" s="31" t="s">
        <v>22</v>
      </c>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3" t="s">
        <v>27</v>
      </c>
      <c r="AL17" s="26"/>
      <c r="AM17" s="26"/>
      <c r="AN17" s="31" t="s">
        <v>5</v>
      </c>
      <c r="AO17" s="26"/>
      <c r="AP17" s="26"/>
      <c r="AQ17" s="28"/>
      <c r="BS17" s="21" t="s">
        <v>30</v>
      </c>
    </row>
    <row r="18" spans="2:71" ht="6.95"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S18" s="21" t="s">
        <v>9</v>
      </c>
    </row>
    <row r="19" spans="2:71" ht="14.45" customHeight="1">
      <c r="B19" s="25"/>
      <c r="C19" s="26"/>
      <c r="D19" s="33" t="s">
        <v>31</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S19" s="21" t="s">
        <v>9</v>
      </c>
    </row>
    <row r="20" spans="2:71" ht="14.45" customHeight="1">
      <c r="B20" s="25"/>
      <c r="C20" s="26"/>
      <c r="D20" s="26"/>
      <c r="E20" s="301" t="s">
        <v>5</v>
      </c>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26"/>
      <c r="AP20" s="26"/>
      <c r="AQ20" s="28"/>
      <c r="BS20" s="21" t="s">
        <v>6</v>
      </c>
    </row>
    <row r="21" spans="2:71" ht="6.95" customHeight="1">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row>
    <row r="22" spans="2:71" ht="6.95" customHeight="1">
      <c r="B22" s="25"/>
      <c r="C22" s="26"/>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26"/>
      <c r="AQ22" s="28"/>
    </row>
    <row r="23" spans="2:71" s="1" customFormat="1" ht="25.9" customHeight="1">
      <c r="B23" s="35"/>
      <c r="C23" s="36"/>
      <c r="D23" s="37" t="s">
        <v>32</v>
      </c>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02">
        <f>ROUND(AG51,2)</f>
        <v>0</v>
      </c>
      <c r="AL23" s="303"/>
      <c r="AM23" s="303"/>
      <c r="AN23" s="303"/>
      <c r="AO23" s="303"/>
      <c r="AP23" s="36"/>
      <c r="AQ23" s="39"/>
      <c r="BE23" s="278"/>
    </row>
    <row r="24" spans="2:71" s="1" customFormat="1" ht="6.95" customHeight="1">
      <c r="B24" s="35"/>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9"/>
    </row>
    <row r="25" spans="2:71" s="1" customFormat="1">
      <c r="B25" s="35"/>
      <c r="C25" s="36"/>
      <c r="D25" s="36"/>
      <c r="E25" s="36"/>
      <c r="F25" s="36"/>
      <c r="G25" s="36"/>
      <c r="H25" s="36"/>
      <c r="I25" s="36"/>
      <c r="J25" s="36"/>
      <c r="K25" s="36"/>
      <c r="L25" s="304" t="s">
        <v>33</v>
      </c>
      <c r="M25" s="304"/>
      <c r="N25" s="304"/>
      <c r="O25" s="304"/>
      <c r="P25" s="36"/>
      <c r="Q25" s="36"/>
      <c r="R25" s="36"/>
      <c r="S25" s="36"/>
      <c r="T25" s="36"/>
      <c r="U25" s="36"/>
      <c r="V25" s="36"/>
      <c r="W25" s="304" t="s">
        <v>34</v>
      </c>
      <c r="X25" s="304"/>
      <c r="Y25" s="304"/>
      <c r="Z25" s="304"/>
      <c r="AA25" s="304"/>
      <c r="AB25" s="304"/>
      <c r="AC25" s="304"/>
      <c r="AD25" s="304"/>
      <c r="AE25" s="304"/>
      <c r="AF25" s="36"/>
      <c r="AG25" s="36"/>
      <c r="AH25" s="36"/>
      <c r="AI25" s="36"/>
      <c r="AJ25" s="36"/>
      <c r="AK25" s="304" t="s">
        <v>35</v>
      </c>
      <c r="AL25" s="304"/>
      <c r="AM25" s="304"/>
      <c r="AN25" s="304"/>
      <c r="AO25" s="304"/>
      <c r="AP25" s="36"/>
      <c r="AQ25" s="39"/>
    </row>
    <row r="26" spans="2:71" s="2" customFormat="1" ht="14.45" customHeight="1">
      <c r="B26" s="41"/>
      <c r="C26" s="42"/>
      <c r="D26" s="43" t="s">
        <v>36</v>
      </c>
      <c r="E26" s="42"/>
      <c r="F26" s="43" t="s">
        <v>37</v>
      </c>
      <c r="G26" s="42"/>
      <c r="H26" s="42"/>
      <c r="I26" s="42"/>
      <c r="J26" s="42"/>
      <c r="K26" s="42"/>
      <c r="L26" s="307">
        <v>0.21</v>
      </c>
      <c r="M26" s="306"/>
      <c r="N26" s="306"/>
      <c r="O26" s="306"/>
      <c r="P26" s="42"/>
      <c r="Q26" s="42"/>
      <c r="R26" s="42"/>
      <c r="S26" s="42"/>
      <c r="T26" s="42"/>
      <c r="U26" s="42"/>
      <c r="V26" s="42"/>
      <c r="W26" s="305">
        <f>ROUND(AZ51,2)</f>
        <v>0</v>
      </c>
      <c r="X26" s="306"/>
      <c r="Y26" s="306"/>
      <c r="Z26" s="306"/>
      <c r="AA26" s="306"/>
      <c r="AB26" s="306"/>
      <c r="AC26" s="306"/>
      <c r="AD26" s="306"/>
      <c r="AE26" s="306"/>
      <c r="AF26" s="42"/>
      <c r="AG26" s="42"/>
      <c r="AH26" s="42"/>
      <c r="AI26" s="42"/>
      <c r="AJ26" s="42"/>
      <c r="AK26" s="305">
        <f>ROUND(AV51,2)</f>
        <v>0</v>
      </c>
      <c r="AL26" s="306"/>
      <c r="AM26" s="306"/>
      <c r="AN26" s="306"/>
      <c r="AO26" s="306"/>
      <c r="AP26" s="42"/>
      <c r="AQ26" s="44"/>
    </row>
    <row r="27" spans="2:71" s="2" customFormat="1" ht="14.45" customHeight="1">
      <c r="B27" s="41"/>
      <c r="C27" s="42"/>
      <c r="D27" s="42"/>
      <c r="E27" s="42"/>
      <c r="F27" s="43" t="s">
        <v>38</v>
      </c>
      <c r="G27" s="42"/>
      <c r="H27" s="42"/>
      <c r="I27" s="42"/>
      <c r="J27" s="42"/>
      <c r="K27" s="42"/>
      <c r="L27" s="307">
        <v>0.15</v>
      </c>
      <c r="M27" s="306"/>
      <c r="N27" s="306"/>
      <c r="O27" s="306"/>
      <c r="P27" s="42"/>
      <c r="Q27" s="42"/>
      <c r="R27" s="42"/>
      <c r="S27" s="42"/>
      <c r="T27" s="42"/>
      <c r="U27" s="42"/>
      <c r="V27" s="42"/>
      <c r="W27" s="305">
        <f>ROUND(BA51,2)</f>
        <v>0</v>
      </c>
      <c r="X27" s="306"/>
      <c r="Y27" s="306"/>
      <c r="Z27" s="306"/>
      <c r="AA27" s="306"/>
      <c r="AB27" s="306"/>
      <c r="AC27" s="306"/>
      <c r="AD27" s="306"/>
      <c r="AE27" s="306"/>
      <c r="AF27" s="42"/>
      <c r="AG27" s="42"/>
      <c r="AH27" s="42"/>
      <c r="AI27" s="42"/>
      <c r="AJ27" s="42"/>
      <c r="AK27" s="305">
        <f>ROUND(AW51,2)</f>
        <v>0</v>
      </c>
      <c r="AL27" s="306"/>
      <c r="AM27" s="306"/>
      <c r="AN27" s="306"/>
      <c r="AO27" s="306"/>
      <c r="AP27" s="42"/>
      <c r="AQ27" s="44"/>
    </row>
    <row r="28" spans="2:71" s="2" customFormat="1" ht="14.45" hidden="1" customHeight="1">
      <c r="B28" s="41"/>
      <c r="C28" s="42"/>
      <c r="D28" s="42"/>
      <c r="E28" s="42"/>
      <c r="F28" s="43" t="s">
        <v>39</v>
      </c>
      <c r="G28" s="42"/>
      <c r="H28" s="42"/>
      <c r="I28" s="42"/>
      <c r="J28" s="42"/>
      <c r="K28" s="42"/>
      <c r="L28" s="307">
        <v>0.21</v>
      </c>
      <c r="M28" s="306"/>
      <c r="N28" s="306"/>
      <c r="O28" s="306"/>
      <c r="P28" s="42"/>
      <c r="Q28" s="42"/>
      <c r="R28" s="42"/>
      <c r="S28" s="42"/>
      <c r="T28" s="42"/>
      <c r="U28" s="42"/>
      <c r="V28" s="42"/>
      <c r="W28" s="305">
        <f>ROUND(BB51,2)</f>
        <v>0</v>
      </c>
      <c r="X28" s="306"/>
      <c r="Y28" s="306"/>
      <c r="Z28" s="306"/>
      <c r="AA28" s="306"/>
      <c r="AB28" s="306"/>
      <c r="AC28" s="306"/>
      <c r="AD28" s="306"/>
      <c r="AE28" s="306"/>
      <c r="AF28" s="42"/>
      <c r="AG28" s="42"/>
      <c r="AH28" s="42"/>
      <c r="AI28" s="42"/>
      <c r="AJ28" s="42"/>
      <c r="AK28" s="305">
        <v>0</v>
      </c>
      <c r="AL28" s="306"/>
      <c r="AM28" s="306"/>
      <c r="AN28" s="306"/>
      <c r="AO28" s="306"/>
      <c r="AP28" s="42"/>
      <c r="AQ28" s="44"/>
    </row>
    <row r="29" spans="2:71" s="2" customFormat="1" ht="14.45" hidden="1" customHeight="1">
      <c r="B29" s="41"/>
      <c r="C29" s="42"/>
      <c r="D29" s="42"/>
      <c r="E29" s="42"/>
      <c r="F29" s="43" t="s">
        <v>40</v>
      </c>
      <c r="G29" s="42"/>
      <c r="H29" s="42"/>
      <c r="I29" s="42"/>
      <c r="J29" s="42"/>
      <c r="K29" s="42"/>
      <c r="L29" s="307">
        <v>0.15</v>
      </c>
      <c r="M29" s="306"/>
      <c r="N29" s="306"/>
      <c r="O29" s="306"/>
      <c r="P29" s="42"/>
      <c r="Q29" s="42"/>
      <c r="R29" s="42"/>
      <c r="S29" s="42"/>
      <c r="T29" s="42"/>
      <c r="U29" s="42"/>
      <c r="V29" s="42"/>
      <c r="W29" s="305">
        <f>ROUND(BC51,2)</f>
        <v>0</v>
      </c>
      <c r="X29" s="306"/>
      <c r="Y29" s="306"/>
      <c r="Z29" s="306"/>
      <c r="AA29" s="306"/>
      <c r="AB29" s="306"/>
      <c r="AC29" s="306"/>
      <c r="AD29" s="306"/>
      <c r="AE29" s="306"/>
      <c r="AF29" s="42"/>
      <c r="AG29" s="42"/>
      <c r="AH29" s="42"/>
      <c r="AI29" s="42"/>
      <c r="AJ29" s="42"/>
      <c r="AK29" s="305">
        <v>0</v>
      </c>
      <c r="AL29" s="306"/>
      <c r="AM29" s="306"/>
      <c r="AN29" s="306"/>
      <c r="AO29" s="306"/>
      <c r="AP29" s="42"/>
      <c r="AQ29" s="44"/>
    </row>
    <row r="30" spans="2:71" s="2" customFormat="1" ht="14.45" hidden="1" customHeight="1">
      <c r="B30" s="41"/>
      <c r="C30" s="42"/>
      <c r="D30" s="42"/>
      <c r="E30" s="42"/>
      <c r="F30" s="43" t="s">
        <v>41</v>
      </c>
      <c r="G30" s="42"/>
      <c r="H30" s="42"/>
      <c r="I30" s="42"/>
      <c r="J30" s="42"/>
      <c r="K30" s="42"/>
      <c r="L30" s="307">
        <v>0</v>
      </c>
      <c r="M30" s="306"/>
      <c r="N30" s="306"/>
      <c r="O30" s="306"/>
      <c r="P30" s="42"/>
      <c r="Q30" s="42"/>
      <c r="R30" s="42"/>
      <c r="S30" s="42"/>
      <c r="T30" s="42"/>
      <c r="U30" s="42"/>
      <c r="V30" s="42"/>
      <c r="W30" s="305">
        <f>ROUND(BD51,2)</f>
        <v>0</v>
      </c>
      <c r="X30" s="306"/>
      <c r="Y30" s="306"/>
      <c r="Z30" s="306"/>
      <c r="AA30" s="306"/>
      <c r="AB30" s="306"/>
      <c r="AC30" s="306"/>
      <c r="AD30" s="306"/>
      <c r="AE30" s="306"/>
      <c r="AF30" s="42"/>
      <c r="AG30" s="42"/>
      <c r="AH30" s="42"/>
      <c r="AI30" s="42"/>
      <c r="AJ30" s="42"/>
      <c r="AK30" s="305">
        <v>0</v>
      </c>
      <c r="AL30" s="306"/>
      <c r="AM30" s="306"/>
      <c r="AN30" s="306"/>
      <c r="AO30" s="306"/>
      <c r="AP30" s="42"/>
      <c r="AQ30" s="44"/>
    </row>
    <row r="31" spans="2:71" s="1" customFormat="1" ht="6.95" customHeight="1">
      <c r="B31" s="35"/>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9"/>
    </row>
    <row r="32" spans="2:71" s="1" customFormat="1" ht="25.9" customHeight="1">
      <c r="B32" s="35"/>
      <c r="C32" s="45"/>
      <c r="D32" s="46" t="s">
        <v>42</v>
      </c>
      <c r="E32" s="47"/>
      <c r="F32" s="47"/>
      <c r="G32" s="47"/>
      <c r="H32" s="47"/>
      <c r="I32" s="47"/>
      <c r="J32" s="47"/>
      <c r="K32" s="47"/>
      <c r="L32" s="47"/>
      <c r="M32" s="47"/>
      <c r="N32" s="47"/>
      <c r="O32" s="47"/>
      <c r="P32" s="47"/>
      <c r="Q32" s="47"/>
      <c r="R32" s="47"/>
      <c r="S32" s="47"/>
      <c r="T32" s="48" t="s">
        <v>43</v>
      </c>
      <c r="U32" s="47"/>
      <c r="V32" s="47"/>
      <c r="W32" s="47"/>
      <c r="X32" s="312" t="s">
        <v>44</v>
      </c>
      <c r="Y32" s="313"/>
      <c r="Z32" s="313"/>
      <c r="AA32" s="313"/>
      <c r="AB32" s="313"/>
      <c r="AC32" s="47"/>
      <c r="AD32" s="47"/>
      <c r="AE32" s="47"/>
      <c r="AF32" s="47"/>
      <c r="AG32" s="47"/>
      <c r="AH32" s="47"/>
      <c r="AI32" s="47"/>
      <c r="AJ32" s="47"/>
      <c r="AK32" s="314">
        <f>SUM(AK23:AK30)</f>
        <v>0</v>
      </c>
      <c r="AL32" s="313"/>
      <c r="AM32" s="313"/>
      <c r="AN32" s="313"/>
      <c r="AO32" s="315"/>
      <c r="AP32" s="45"/>
      <c r="AQ32" s="49"/>
    </row>
    <row r="33" spans="2:56" s="1" customFormat="1" ht="6.95" customHeight="1">
      <c r="B33" s="35"/>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9"/>
    </row>
    <row r="34" spans="2:56" s="1" customFormat="1" ht="6.95" customHeight="1">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2"/>
    </row>
    <row r="38" spans="2:56" s="1" customFormat="1" ht="6.95" customHeight="1">
      <c r="B38" s="53"/>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35"/>
    </row>
    <row r="39" spans="2:56" s="1" customFormat="1" ht="36.950000000000003" customHeight="1">
      <c r="B39" s="35"/>
      <c r="C39" s="55" t="s">
        <v>45</v>
      </c>
      <c r="AR39" s="35"/>
    </row>
    <row r="40" spans="2:56" s="1" customFormat="1" ht="6.95" customHeight="1">
      <c r="B40" s="35"/>
      <c r="AR40" s="35"/>
    </row>
    <row r="41" spans="2:56" s="3" customFormat="1" ht="14.45" customHeight="1">
      <c r="B41" s="56"/>
      <c r="C41" s="57" t="s">
        <v>15</v>
      </c>
      <c r="L41" s="3" t="str">
        <f>K5</f>
        <v>Z003</v>
      </c>
      <c r="AR41" s="56"/>
    </row>
    <row r="42" spans="2:56" s="4" customFormat="1" ht="36.950000000000003" customHeight="1">
      <c r="B42" s="58"/>
      <c r="C42" s="59" t="s">
        <v>17</v>
      </c>
      <c r="L42" s="323" t="str">
        <f>K6</f>
        <v>Nikolčický potok, ř. km 4,200 - 4,600, Nikolčice, Oprava koryta</v>
      </c>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4"/>
      <c r="AL42" s="324"/>
      <c r="AM42" s="324"/>
      <c r="AN42" s="324"/>
      <c r="AO42" s="324"/>
      <c r="AR42" s="58"/>
    </row>
    <row r="43" spans="2:56" s="1" customFormat="1" ht="6.95" customHeight="1">
      <c r="B43" s="35"/>
      <c r="AR43" s="35"/>
    </row>
    <row r="44" spans="2:56" s="1" customFormat="1" ht="15">
      <c r="B44" s="35"/>
      <c r="C44" s="57" t="s">
        <v>21</v>
      </c>
      <c r="L44" s="60" t="str">
        <f>IF(K8="","",K8)</f>
        <v xml:space="preserve"> </v>
      </c>
      <c r="AI44" s="57" t="s">
        <v>23</v>
      </c>
      <c r="AM44" s="325" t="str">
        <f>IF(AN8= "","",AN8)</f>
        <v>30. 11. 2017</v>
      </c>
      <c r="AN44" s="325"/>
      <c r="AR44" s="35"/>
    </row>
    <row r="45" spans="2:56" s="1" customFormat="1" ht="6.95" customHeight="1">
      <c r="B45" s="35"/>
      <c r="AR45" s="35"/>
    </row>
    <row r="46" spans="2:56" s="1" customFormat="1" ht="15">
      <c r="B46" s="35"/>
      <c r="C46" s="57" t="s">
        <v>25</v>
      </c>
      <c r="L46" s="3" t="str">
        <f>IF(E11= "","",E11)</f>
        <v xml:space="preserve"> </v>
      </c>
      <c r="AI46" s="57" t="s">
        <v>29</v>
      </c>
      <c r="AM46" s="326" t="str">
        <f>IF(E17="","",E17)</f>
        <v xml:space="preserve"> </v>
      </c>
      <c r="AN46" s="326"/>
      <c r="AO46" s="326"/>
      <c r="AP46" s="326"/>
      <c r="AR46" s="35"/>
      <c r="AS46" s="327" t="s">
        <v>46</v>
      </c>
      <c r="AT46" s="328"/>
      <c r="AU46" s="62"/>
      <c r="AV46" s="62"/>
      <c r="AW46" s="62"/>
      <c r="AX46" s="62"/>
      <c r="AY46" s="62"/>
      <c r="AZ46" s="62"/>
      <c r="BA46" s="62"/>
      <c r="BB46" s="62"/>
      <c r="BC46" s="62"/>
      <c r="BD46" s="63"/>
    </row>
    <row r="47" spans="2:56" s="1" customFormat="1" ht="15">
      <c r="B47" s="35"/>
      <c r="C47" s="57" t="s">
        <v>28</v>
      </c>
      <c r="L47" s="3" t="str">
        <f>IF(E14="","",E14)</f>
        <v xml:space="preserve"> </v>
      </c>
      <c r="AR47" s="35"/>
      <c r="AS47" s="329"/>
      <c r="AT47" s="330"/>
      <c r="AU47" s="36"/>
      <c r="AV47" s="36"/>
      <c r="AW47" s="36"/>
      <c r="AX47" s="36"/>
      <c r="AY47" s="36"/>
      <c r="AZ47" s="36"/>
      <c r="BA47" s="36"/>
      <c r="BB47" s="36"/>
      <c r="BC47" s="36"/>
      <c r="BD47" s="64"/>
    </row>
    <row r="48" spans="2:56" s="1" customFormat="1" ht="10.9" customHeight="1">
      <c r="B48" s="35"/>
      <c r="AR48" s="35"/>
      <c r="AS48" s="329"/>
      <c r="AT48" s="330"/>
      <c r="AU48" s="36"/>
      <c r="AV48" s="36"/>
      <c r="AW48" s="36"/>
      <c r="AX48" s="36"/>
      <c r="AY48" s="36"/>
      <c r="AZ48" s="36"/>
      <c r="BA48" s="36"/>
      <c r="BB48" s="36"/>
      <c r="BC48" s="36"/>
      <c r="BD48" s="64"/>
    </row>
    <row r="49" spans="1:91" s="1" customFormat="1" ht="29.25" customHeight="1">
      <c r="B49" s="35"/>
      <c r="C49" s="308" t="s">
        <v>47</v>
      </c>
      <c r="D49" s="309"/>
      <c r="E49" s="309"/>
      <c r="F49" s="309"/>
      <c r="G49" s="309"/>
      <c r="H49" s="65"/>
      <c r="I49" s="310" t="s">
        <v>48</v>
      </c>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11" t="s">
        <v>49</v>
      </c>
      <c r="AH49" s="309"/>
      <c r="AI49" s="309"/>
      <c r="AJ49" s="309"/>
      <c r="AK49" s="309"/>
      <c r="AL49" s="309"/>
      <c r="AM49" s="309"/>
      <c r="AN49" s="310" t="s">
        <v>50</v>
      </c>
      <c r="AO49" s="309"/>
      <c r="AP49" s="309"/>
      <c r="AQ49" s="66" t="s">
        <v>51</v>
      </c>
      <c r="AR49" s="35"/>
      <c r="AS49" s="67" t="s">
        <v>52</v>
      </c>
      <c r="AT49" s="68" t="s">
        <v>53</v>
      </c>
      <c r="AU49" s="68" t="s">
        <v>54</v>
      </c>
      <c r="AV49" s="68" t="s">
        <v>55</v>
      </c>
      <c r="AW49" s="68" t="s">
        <v>56</v>
      </c>
      <c r="AX49" s="68" t="s">
        <v>57</v>
      </c>
      <c r="AY49" s="68" t="s">
        <v>58</v>
      </c>
      <c r="AZ49" s="68" t="s">
        <v>59</v>
      </c>
      <c r="BA49" s="68" t="s">
        <v>60</v>
      </c>
      <c r="BB49" s="68" t="s">
        <v>61</v>
      </c>
      <c r="BC49" s="68" t="s">
        <v>62</v>
      </c>
      <c r="BD49" s="69" t="s">
        <v>63</v>
      </c>
    </row>
    <row r="50" spans="1:91" s="1" customFormat="1" ht="10.9" customHeight="1">
      <c r="B50" s="35"/>
      <c r="AR50" s="35"/>
      <c r="AS50" s="70"/>
      <c r="AT50" s="62"/>
      <c r="AU50" s="62"/>
      <c r="AV50" s="62"/>
      <c r="AW50" s="62"/>
      <c r="AX50" s="62"/>
      <c r="AY50" s="62"/>
      <c r="AZ50" s="62"/>
      <c r="BA50" s="62"/>
      <c r="BB50" s="62"/>
      <c r="BC50" s="62"/>
      <c r="BD50" s="63"/>
    </row>
    <row r="51" spans="1:91" s="4" customFormat="1" ht="32.450000000000003" customHeight="1">
      <c r="B51" s="58"/>
      <c r="C51" s="71" t="s">
        <v>64</v>
      </c>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319">
        <f>ROUND(SUM(AG52:AG54),2)</f>
        <v>0</v>
      </c>
      <c r="AH51" s="319"/>
      <c r="AI51" s="319"/>
      <c r="AJ51" s="319"/>
      <c r="AK51" s="319"/>
      <c r="AL51" s="319"/>
      <c r="AM51" s="319"/>
      <c r="AN51" s="320">
        <f>SUM(AG51,AT51)</f>
        <v>0</v>
      </c>
      <c r="AO51" s="320"/>
      <c r="AP51" s="320"/>
      <c r="AQ51" s="73" t="s">
        <v>5</v>
      </c>
      <c r="AR51" s="58"/>
      <c r="AS51" s="74">
        <f>ROUND(SUM(AS52:AS54),2)</f>
        <v>0</v>
      </c>
      <c r="AT51" s="75">
        <f>ROUND(SUM(AV51:AW51),2)</f>
        <v>0</v>
      </c>
      <c r="AU51" s="76" t="e">
        <f>ROUND(SUM(AU52:AU54),5)</f>
        <v>#REF!</v>
      </c>
      <c r="AV51" s="75">
        <f>ROUND(AZ51*L26,2)</f>
        <v>0</v>
      </c>
      <c r="AW51" s="75">
        <f>ROUND(BA51*L27,2)</f>
        <v>0</v>
      </c>
      <c r="AX51" s="75">
        <f>ROUND(BB51*L26,2)</f>
        <v>0</v>
      </c>
      <c r="AY51" s="75">
        <f>ROUND(BC51*L27,2)</f>
        <v>0</v>
      </c>
      <c r="AZ51" s="75">
        <f>ROUND(SUM(AZ52:AZ54),2)</f>
        <v>0</v>
      </c>
      <c r="BA51" s="75">
        <f>ROUND(SUM(BA52:BA54),2)</f>
        <v>0</v>
      </c>
      <c r="BB51" s="75">
        <f>ROUND(SUM(BB52:BB54),2)</f>
        <v>0</v>
      </c>
      <c r="BC51" s="75">
        <f>ROUND(SUM(BC52:BC54),2)</f>
        <v>0</v>
      </c>
      <c r="BD51" s="77">
        <f>ROUND(SUM(BD52:BD54),2)</f>
        <v>0</v>
      </c>
      <c r="BS51" s="59" t="s">
        <v>65</v>
      </c>
      <c r="BT51" s="59" t="s">
        <v>66</v>
      </c>
      <c r="BU51" s="78" t="s">
        <v>67</v>
      </c>
      <c r="BV51" s="59" t="s">
        <v>68</v>
      </c>
      <c r="BW51" s="59" t="s">
        <v>7</v>
      </c>
      <c r="BX51" s="59" t="s">
        <v>69</v>
      </c>
      <c r="CL51" s="59" t="s">
        <v>5</v>
      </c>
    </row>
    <row r="52" spans="1:91" s="5" customFormat="1" ht="14.45" customHeight="1">
      <c r="A52" s="79" t="s">
        <v>70</v>
      </c>
      <c r="B52" s="80"/>
      <c r="C52" s="81"/>
      <c r="D52" s="318" t="s">
        <v>71</v>
      </c>
      <c r="E52" s="318"/>
      <c r="F52" s="318"/>
      <c r="G52" s="318"/>
      <c r="H52" s="318"/>
      <c r="I52" s="82"/>
      <c r="J52" s="318" t="s">
        <v>72</v>
      </c>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6">
        <f>'SO 01 - Odtěžení sedimentů'!J27</f>
        <v>0</v>
      </c>
      <c r="AH52" s="317"/>
      <c r="AI52" s="317"/>
      <c r="AJ52" s="317"/>
      <c r="AK52" s="317"/>
      <c r="AL52" s="317"/>
      <c r="AM52" s="317"/>
      <c r="AN52" s="316">
        <f>SUM(AG52,AT52)</f>
        <v>0</v>
      </c>
      <c r="AO52" s="317"/>
      <c r="AP52" s="317"/>
      <c r="AQ52" s="83" t="s">
        <v>73</v>
      </c>
      <c r="AR52" s="80"/>
      <c r="AS52" s="84">
        <v>0</v>
      </c>
      <c r="AT52" s="85">
        <f>ROUND(SUM(AV52:AW52),2)</f>
        <v>0</v>
      </c>
      <c r="AU52" s="86" t="e">
        <f>'SO 01 - Odtěžení sedimentů'!P78</f>
        <v>#REF!</v>
      </c>
      <c r="AV52" s="85">
        <f>'SO 01 - Odtěžení sedimentů'!J30</f>
        <v>0</v>
      </c>
      <c r="AW52" s="85">
        <f>'SO 01 - Odtěžení sedimentů'!J31</f>
        <v>0</v>
      </c>
      <c r="AX52" s="85">
        <f>'SO 01 - Odtěžení sedimentů'!J32</f>
        <v>0</v>
      </c>
      <c r="AY52" s="85">
        <f>'SO 01 - Odtěžení sedimentů'!J33</f>
        <v>0</v>
      </c>
      <c r="AZ52" s="85">
        <f>'SO 01 - Odtěžení sedimentů'!F30</f>
        <v>0</v>
      </c>
      <c r="BA52" s="85">
        <f>'SO 01 - Odtěžení sedimentů'!F31</f>
        <v>0</v>
      </c>
      <c r="BB52" s="85">
        <f>'SO 01 - Odtěžení sedimentů'!F32</f>
        <v>0</v>
      </c>
      <c r="BC52" s="85">
        <f>'SO 01 - Odtěžení sedimentů'!F33</f>
        <v>0</v>
      </c>
      <c r="BD52" s="87">
        <f>'SO 01 - Odtěžení sedimentů'!F34</f>
        <v>0</v>
      </c>
      <c r="BT52" s="88" t="s">
        <v>74</v>
      </c>
      <c r="BV52" s="88" t="s">
        <v>68</v>
      </c>
      <c r="BW52" s="88" t="s">
        <v>75</v>
      </c>
      <c r="BX52" s="88" t="s">
        <v>7</v>
      </c>
      <c r="CL52" s="88" t="s">
        <v>5</v>
      </c>
      <c r="CM52" s="88" t="s">
        <v>76</v>
      </c>
    </row>
    <row r="53" spans="1:91" s="5" customFormat="1" ht="14.45" customHeight="1">
      <c r="A53" s="79" t="s">
        <v>70</v>
      </c>
      <c r="B53" s="80"/>
      <c r="C53" s="81"/>
      <c r="D53" s="318" t="s">
        <v>77</v>
      </c>
      <c r="E53" s="318"/>
      <c r="F53" s="318"/>
      <c r="G53" s="318"/>
      <c r="H53" s="318"/>
      <c r="I53" s="82"/>
      <c r="J53" s="318" t="s">
        <v>671</v>
      </c>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6">
        <f>'SO 02 - Oprava koryta'!J27</f>
        <v>0</v>
      </c>
      <c r="AH53" s="317"/>
      <c r="AI53" s="317"/>
      <c r="AJ53" s="317"/>
      <c r="AK53" s="317"/>
      <c r="AL53" s="317"/>
      <c r="AM53" s="317"/>
      <c r="AN53" s="316">
        <f>SUM(AG53,AT53)</f>
        <v>0</v>
      </c>
      <c r="AO53" s="317"/>
      <c r="AP53" s="317"/>
      <c r="AQ53" s="83" t="s">
        <v>73</v>
      </c>
      <c r="AR53" s="80"/>
      <c r="AS53" s="84">
        <v>0</v>
      </c>
      <c r="AT53" s="85">
        <f>ROUND(SUM(AV53:AW53),2)</f>
        <v>0</v>
      </c>
      <c r="AU53" s="86">
        <f>'SO 02 - Oprava koryta'!P83</f>
        <v>2320.37273</v>
      </c>
      <c r="AV53" s="85">
        <f>'SO 02 - Oprava koryta'!J30</f>
        <v>0</v>
      </c>
      <c r="AW53" s="85">
        <f>'SO 02 - Oprava koryta'!J31</f>
        <v>0</v>
      </c>
      <c r="AX53" s="85">
        <f>'SO 02 - Oprava koryta'!J32</f>
        <v>0</v>
      </c>
      <c r="AY53" s="85">
        <f>'SO 02 - Oprava koryta'!J33</f>
        <v>0</v>
      </c>
      <c r="AZ53" s="85">
        <f>'SO 02 - Oprava koryta'!F30</f>
        <v>0</v>
      </c>
      <c r="BA53" s="85">
        <f>'SO 02 - Oprava koryta'!F31</f>
        <v>0</v>
      </c>
      <c r="BB53" s="85">
        <f>'SO 02 - Oprava koryta'!F32</f>
        <v>0</v>
      </c>
      <c r="BC53" s="85">
        <f>'SO 02 - Oprava koryta'!F33</f>
        <v>0</v>
      </c>
      <c r="BD53" s="87">
        <f>'SO 02 - Oprava koryta'!F34</f>
        <v>0</v>
      </c>
      <c r="BT53" s="88" t="s">
        <v>74</v>
      </c>
      <c r="BV53" s="88" t="s">
        <v>68</v>
      </c>
      <c r="BW53" s="88" t="s">
        <v>78</v>
      </c>
      <c r="BX53" s="88" t="s">
        <v>7</v>
      </c>
      <c r="CL53" s="88" t="s">
        <v>5</v>
      </c>
      <c r="CM53" s="88" t="s">
        <v>76</v>
      </c>
    </row>
    <row r="54" spans="1:91" s="5" customFormat="1" ht="14.45" customHeight="1">
      <c r="A54" s="79" t="s">
        <v>70</v>
      </c>
      <c r="B54" s="80"/>
      <c r="C54" s="81"/>
      <c r="D54" s="318" t="s">
        <v>79</v>
      </c>
      <c r="E54" s="318"/>
      <c r="F54" s="318"/>
      <c r="G54" s="318"/>
      <c r="H54" s="318"/>
      <c r="I54" s="82"/>
      <c r="J54" s="318" t="s">
        <v>80</v>
      </c>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6">
        <f>'VRN - Vedlejší rozpočtové...'!J27</f>
        <v>0</v>
      </c>
      <c r="AH54" s="317"/>
      <c r="AI54" s="317"/>
      <c r="AJ54" s="317"/>
      <c r="AK54" s="317"/>
      <c r="AL54" s="317"/>
      <c r="AM54" s="317"/>
      <c r="AN54" s="316">
        <f>SUM(AG54,AT54)</f>
        <v>0</v>
      </c>
      <c r="AO54" s="317"/>
      <c r="AP54" s="317"/>
      <c r="AQ54" s="83" t="s">
        <v>73</v>
      </c>
      <c r="AR54" s="80"/>
      <c r="AS54" s="89">
        <v>0</v>
      </c>
      <c r="AT54" s="90">
        <f>ROUND(SUM(AV54:AW54),2)</f>
        <v>0</v>
      </c>
      <c r="AU54" s="91">
        <f>'VRN - Vedlejší rozpočtové...'!P81</f>
        <v>0</v>
      </c>
      <c r="AV54" s="90">
        <f>'VRN - Vedlejší rozpočtové...'!J30</f>
        <v>0</v>
      </c>
      <c r="AW54" s="90">
        <f>'VRN - Vedlejší rozpočtové...'!J31</f>
        <v>0</v>
      </c>
      <c r="AX54" s="90">
        <f>'VRN - Vedlejší rozpočtové...'!J32</f>
        <v>0</v>
      </c>
      <c r="AY54" s="90">
        <f>'VRN - Vedlejší rozpočtové...'!J33</f>
        <v>0</v>
      </c>
      <c r="AZ54" s="90">
        <f>'VRN - Vedlejší rozpočtové...'!F30</f>
        <v>0</v>
      </c>
      <c r="BA54" s="90">
        <f>'VRN - Vedlejší rozpočtové...'!F31</f>
        <v>0</v>
      </c>
      <c r="BB54" s="90">
        <f>'VRN - Vedlejší rozpočtové...'!F32</f>
        <v>0</v>
      </c>
      <c r="BC54" s="90">
        <f>'VRN - Vedlejší rozpočtové...'!F33</f>
        <v>0</v>
      </c>
      <c r="BD54" s="92">
        <f>'VRN - Vedlejší rozpočtové...'!F34</f>
        <v>0</v>
      </c>
      <c r="BT54" s="88" t="s">
        <v>74</v>
      </c>
      <c r="BV54" s="88" t="s">
        <v>68</v>
      </c>
      <c r="BW54" s="88" t="s">
        <v>81</v>
      </c>
      <c r="BX54" s="88" t="s">
        <v>7</v>
      </c>
      <c r="CL54" s="88" t="s">
        <v>5</v>
      </c>
      <c r="CM54" s="88" t="s">
        <v>76</v>
      </c>
    </row>
    <row r="55" spans="1:91" s="1" customFormat="1" ht="30" customHeight="1">
      <c r="B55" s="35"/>
      <c r="AR55" s="35"/>
    </row>
    <row r="56" spans="1:91" s="1" customFormat="1" ht="6.95" customHeight="1">
      <c r="B56" s="50"/>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35"/>
    </row>
  </sheetData>
  <mergeCells count="47">
    <mergeCell ref="AG51:AM51"/>
    <mergeCell ref="AN51:AP51"/>
    <mergeCell ref="AR2:BE2"/>
    <mergeCell ref="AN52:AP52"/>
    <mergeCell ref="AG52:AM52"/>
    <mergeCell ref="L42:AO42"/>
    <mergeCell ref="AM44:AN44"/>
    <mergeCell ref="AM46:AP46"/>
    <mergeCell ref="AS46:AT48"/>
    <mergeCell ref="L28:O28"/>
    <mergeCell ref="W28:AE28"/>
    <mergeCell ref="AK28:AO28"/>
    <mergeCell ref="L29:O29"/>
    <mergeCell ref="W29:AE29"/>
    <mergeCell ref="AK29:AO29"/>
    <mergeCell ref="L26:O26"/>
    <mergeCell ref="AN54:AP54"/>
    <mergeCell ref="AG54:AM54"/>
    <mergeCell ref="D54:H54"/>
    <mergeCell ref="J54:AF54"/>
    <mergeCell ref="D52:H52"/>
    <mergeCell ref="J52:AF52"/>
    <mergeCell ref="AN53:AP53"/>
    <mergeCell ref="AG53:AM53"/>
    <mergeCell ref="D53:H53"/>
    <mergeCell ref="J53:AF53"/>
    <mergeCell ref="C49:G49"/>
    <mergeCell ref="I49:AF49"/>
    <mergeCell ref="AG49:AM49"/>
    <mergeCell ref="AN49:AP49"/>
    <mergeCell ref="L30:O30"/>
    <mergeCell ref="W30:AE30"/>
    <mergeCell ref="AK30:AO30"/>
    <mergeCell ref="X32:AB32"/>
    <mergeCell ref="AK32:AO32"/>
    <mergeCell ref="W26:AE26"/>
    <mergeCell ref="AK26:AO26"/>
    <mergeCell ref="L27:O27"/>
    <mergeCell ref="W27:AE27"/>
    <mergeCell ref="AK27:AO27"/>
    <mergeCell ref="K5:AO5"/>
    <mergeCell ref="K6:AO6"/>
    <mergeCell ref="E20:AN20"/>
    <mergeCell ref="AK23:AO23"/>
    <mergeCell ref="L25:O25"/>
    <mergeCell ref="W25:AE25"/>
    <mergeCell ref="AK25:AO25"/>
  </mergeCells>
  <hyperlinks>
    <hyperlink ref="K1:S1" location="C2" display="1) Rekapitulace stavby" xr:uid="{00000000-0004-0000-0000-000000000000}"/>
    <hyperlink ref="W1:AI1" location="C51" display="2) Rekapitulace objektů stavby a soupisů prací" xr:uid="{00000000-0004-0000-0000-000001000000}"/>
    <hyperlink ref="A52" location="'SO 01 - Odtěžení sedimentů'!C2" display="/" xr:uid="{00000000-0004-0000-0000-000002000000}"/>
    <hyperlink ref="A53" location="'SO 02 - Oprava opevnění'!C2" display="/" xr:uid="{00000000-0004-0000-0000-000003000000}"/>
    <hyperlink ref="A54" location="'VRN - Vedlejší rozpočtové...'!C2" display="/" xr:uid="{00000000-0004-0000-0000-000005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02"/>
  <sheetViews>
    <sheetView showGridLines="0" zoomScale="115" zoomScaleNormal="115" workbookViewId="0">
      <pane ySplit="1" topLeftCell="A60" activePane="bottomLeft" state="frozen"/>
      <selection pane="bottomLeft" activeCell="V95" sqref="V95"/>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10.5" customWidth="1"/>
    <col min="9" max="9" width="10.83203125"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93"/>
      <c r="B1" s="14"/>
      <c r="C1" s="14"/>
      <c r="D1" s="15" t="s">
        <v>1</v>
      </c>
      <c r="E1" s="14"/>
      <c r="F1" s="94" t="s">
        <v>82</v>
      </c>
      <c r="G1" s="335" t="s">
        <v>83</v>
      </c>
      <c r="H1" s="335"/>
      <c r="I1" s="14"/>
      <c r="J1" s="94" t="s">
        <v>84</v>
      </c>
      <c r="K1" s="15" t="s">
        <v>85</v>
      </c>
      <c r="L1" s="94" t="s">
        <v>86</v>
      </c>
      <c r="M1" s="94"/>
      <c r="N1" s="94"/>
      <c r="O1" s="94"/>
      <c r="P1" s="94"/>
      <c r="Q1" s="94"/>
      <c r="R1" s="94"/>
      <c r="S1" s="94"/>
      <c r="T1" s="94"/>
      <c r="U1" s="95"/>
      <c r="V1" s="95"/>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21" t="s">
        <v>8</v>
      </c>
      <c r="M2" s="322"/>
      <c r="N2" s="322"/>
      <c r="O2" s="322"/>
      <c r="P2" s="322"/>
      <c r="Q2" s="322"/>
      <c r="R2" s="322"/>
      <c r="S2" s="322"/>
      <c r="T2" s="322"/>
      <c r="U2" s="322"/>
      <c r="V2" s="322"/>
      <c r="AT2" s="21" t="s">
        <v>75</v>
      </c>
    </row>
    <row r="3" spans="1:70" ht="6.95" customHeight="1">
      <c r="B3" s="22"/>
      <c r="C3" s="23"/>
      <c r="D3" s="23"/>
      <c r="E3" s="23"/>
      <c r="F3" s="23"/>
      <c r="G3" s="23"/>
      <c r="H3" s="23"/>
      <c r="I3" s="23"/>
      <c r="J3" s="23"/>
      <c r="K3" s="24"/>
      <c r="AT3" s="21" t="s">
        <v>76</v>
      </c>
    </row>
    <row r="4" spans="1:70" ht="36.950000000000003" customHeight="1">
      <c r="B4" s="25"/>
      <c r="C4" s="26"/>
      <c r="D4" s="27" t="s">
        <v>87</v>
      </c>
      <c r="E4" s="26"/>
      <c r="F4" s="26"/>
      <c r="G4" s="26"/>
      <c r="H4" s="26"/>
      <c r="I4" s="26"/>
      <c r="J4" s="26"/>
      <c r="K4" s="28"/>
      <c r="M4" s="29" t="s">
        <v>13</v>
      </c>
      <c r="AT4" s="21" t="s">
        <v>6</v>
      </c>
    </row>
    <row r="5" spans="1:70" ht="6.95" customHeight="1">
      <c r="B5" s="25"/>
      <c r="C5" s="26"/>
      <c r="D5" s="26"/>
      <c r="E5" s="26"/>
      <c r="F5" s="26"/>
      <c r="G5" s="26"/>
      <c r="H5" s="26"/>
      <c r="I5" s="26"/>
      <c r="J5" s="26"/>
      <c r="K5" s="28"/>
    </row>
    <row r="6" spans="1:70" ht="15">
      <c r="B6" s="25"/>
      <c r="C6" s="26"/>
      <c r="D6" s="33" t="s">
        <v>17</v>
      </c>
      <c r="E6" s="26"/>
      <c r="F6" s="26"/>
      <c r="G6" s="26"/>
      <c r="H6" s="26"/>
      <c r="I6" s="26"/>
      <c r="J6" s="26"/>
      <c r="K6" s="28"/>
    </row>
    <row r="7" spans="1:70" ht="14.45" customHeight="1">
      <c r="B7" s="25"/>
      <c r="C7" s="26"/>
      <c r="D7" s="26"/>
      <c r="E7" s="336" t="str">
        <f>'Rekapitulace stavby'!K6</f>
        <v>Nikolčický potok, ř. km 4,200 - 4,600, Nikolčice, Oprava koryta</v>
      </c>
      <c r="F7" s="337"/>
      <c r="G7" s="337"/>
      <c r="H7" s="337"/>
      <c r="I7" s="26"/>
      <c r="J7" s="26"/>
      <c r="K7" s="28"/>
    </row>
    <row r="8" spans="1:70" s="1" customFormat="1" ht="15">
      <c r="B8" s="35"/>
      <c r="C8" s="36"/>
      <c r="D8" s="33" t="s">
        <v>88</v>
      </c>
      <c r="E8" s="36"/>
      <c r="F8" s="36"/>
      <c r="G8" s="36"/>
      <c r="H8" s="36"/>
      <c r="I8" s="36"/>
      <c r="J8" s="36"/>
      <c r="K8" s="39"/>
    </row>
    <row r="9" spans="1:70" s="1" customFormat="1" ht="36.950000000000003" customHeight="1">
      <c r="B9" s="35"/>
      <c r="C9" s="36"/>
      <c r="D9" s="36"/>
      <c r="E9" s="338" t="s">
        <v>89</v>
      </c>
      <c r="F9" s="339"/>
      <c r="G9" s="339"/>
      <c r="H9" s="339"/>
      <c r="I9" s="36"/>
      <c r="J9" s="36"/>
      <c r="K9" s="39"/>
    </row>
    <row r="10" spans="1:70" s="1" customFormat="1">
      <c r="B10" s="35"/>
      <c r="C10" s="36"/>
      <c r="D10" s="36"/>
      <c r="E10" s="36"/>
      <c r="F10" s="36"/>
      <c r="G10" s="36"/>
      <c r="H10" s="36"/>
      <c r="I10" s="36"/>
      <c r="J10" s="36"/>
      <c r="K10" s="39"/>
    </row>
    <row r="11" spans="1:70" s="1" customFormat="1" ht="14.45" customHeight="1">
      <c r="B11" s="35"/>
      <c r="C11" s="36"/>
      <c r="D11" s="33" t="s">
        <v>19</v>
      </c>
      <c r="E11" s="36"/>
      <c r="F11" s="31" t="s">
        <v>5</v>
      </c>
      <c r="G11" s="36"/>
      <c r="H11" s="36"/>
      <c r="I11" s="33" t="s">
        <v>20</v>
      </c>
      <c r="J11" s="31" t="s">
        <v>5</v>
      </c>
      <c r="K11" s="39"/>
    </row>
    <row r="12" spans="1:70" s="1" customFormat="1" ht="14.45" customHeight="1">
      <c r="B12" s="35"/>
      <c r="C12" s="36"/>
      <c r="D12" s="33" t="s">
        <v>21</v>
      </c>
      <c r="E12" s="36"/>
      <c r="F12" s="31" t="s">
        <v>22</v>
      </c>
      <c r="G12" s="36"/>
      <c r="H12" s="36"/>
      <c r="I12" s="33" t="s">
        <v>23</v>
      </c>
      <c r="J12" s="96" t="str">
        <f>'Rekapitulace stavby'!AN8</f>
        <v>30. 11. 2017</v>
      </c>
      <c r="K12" s="39"/>
    </row>
    <row r="13" spans="1:70" s="1" customFormat="1" ht="10.9" customHeight="1">
      <c r="B13" s="35"/>
      <c r="C13" s="36"/>
      <c r="D13" s="36"/>
      <c r="E13" s="36"/>
      <c r="F13" s="36"/>
      <c r="G13" s="36"/>
      <c r="H13" s="36"/>
      <c r="I13" s="36"/>
      <c r="J13" s="36"/>
      <c r="K13" s="39"/>
    </row>
    <row r="14" spans="1:70" s="1" customFormat="1" ht="14.45" customHeight="1">
      <c r="B14" s="35"/>
      <c r="C14" s="36"/>
      <c r="D14" s="33" t="s">
        <v>25</v>
      </c>
      <c r="E14" s="36"/>
      <c r="F14" s="36"/>
      <c r="G14" s="36"/>
      <c r="H14" s="36"/>
      <c r="I14" s="33" t="s">
        <v>26</v>
      </c>
      <c r="J14" s="31" t="str">
        <f>IF('Rekapitulace stavby'!AN10="","",'Rekapitulace stavby'!AN10)</f>
        <v/>
      </c>
      <c r="K14" s="39"/>
    </row>
    <row r="15" spans="1:70" s="1" customFormat="1" ht="18" customHeight="1">
      <c r="B15" s="35"/>
      <c r="C15" s="36"/>
      <c r="D15" s="36"/>
      <c r="E15" s="31" t="str">
        <f>IF('Rekapitulace stavby'!E11="","",'Rekapitulace stavby'!E11)</f>
        <v xml:space="preserve"> </v>
      </c>
      <c r="F15" s="36"/>
      <c r="G15" s="36"/>
      <c r="H15" s="36"/>
      <c r="I15" s="33" t="s">
        <v>27</v>
      </c>
      <c r="J15" s="31" t="str">
        <f>IF('Rekapitulace stavby'!AN11="","",'Rekapitulace stavby'!AN11)</f>
        <v/>
      </c>
      <c r="K15" s="39"/>
    </row>
    <row r="16" spans="1:70" s="1" customFormat="1" ht="6.95" customHeight="1">
      <c r="B16" s="35"/>
      <c r="C16" s="36"/>
      <c r="D16" s="36"/>
      <c r="E16" s="36"/>
      <c r="F16" s="36"/>
      <c r="G16" s="36"/>
      <c r="H16" s="36"/>
      <c r="I16" s="36"/>
      <c r="J16" s="36"/>
      <c r="K16" s="39"/>
    </row>
    <row r="17" spans="2:11" s="1" customFormat="1" ht="14.45" customHeight="1">
      <c r="B17" s="35"/>
      <c r="C17" s="36"/>
      <c r="D17" s="33" t="s">
        <v>28</v>
      </c>
      <c r="E17" s="36"/>
      <c r="F17" s="36"/>
      <c r="G17" s="36"/>
      <c r="H17" s="36"/>
      <c r="I17" s="33" t="s">
        <v>26</v>
      </c>
      <c r="J17" s="31" t="str">
        <f>IF('Rekapitulace stavby'!AN13="Vyplň údaj","",IF('Rekapitulace stavby'!AN13="","",'Rekapitulace stavby'!AN13))</f>
        <v/>
      </c>
      <c r="K17" s="39"/>
    </row>
    <row r="18" spans="2:11" s="1" customFormat="1" ht="18" customHeight="1">
      <c r="B18" s="35"/>
      <c r="C18" s="36"/>
      <c r="D18" s="36"/>
      <c r="E18" s="31" t="str">
        <f>IF('Rekapitulace stavby'!E14="Vyplň údaj","",IF('Rekapitulace stavby'!E14="","",'Rekapitulace stavby'!E14))</f>
        <v xml:space="preserve"> </v>
      </c>
      <c r="F18" s="36"/>
      <c r="G18" s="36"/>
      <c r="H18" s="36"/>
      <c r="I18" s="33" t="s">
        <v>27</v>
      </c>
      <c r="J18" s="31" t="str">
        <f>IF('Rekapitulace stavby'!AN14="Vyplň údaj","",IF('Rekapitulace stavby'!AN14="","",'Rekapitulace stavby'!AN14))</f>
        <v/>
      </c>
      <c r="K18" s="39"/>
    </row>
    <row r="19" spans="2:11" s="1" customFormat="1" ht="6.95" customHeight="1">
      <c r="B19" s="35"/>
      <c r="C19" s="36"/>
      <c r="D19" s="36"/>
      <c r="E19" s="36"/>
      <c r="F19" s="36"/>
      <c r="G19" s="36"/>
      <c r="H19" s="36"/>
      <c r="I19" s="36"/>
      <c r="J19" s="36"/>
      <c r="K19" s="39"/>
    </row>
    <row r="20" spans="2:11" s="1" customFormat="1" ht="14.45" customHeight="1">
      <c r="B20" s="35"/>
      <c r="C20" s="36"/>
      <c r="D20" s="33" t="s">
        <v>29</v>
      </c>
      <c r="E20" s="36"/>
      <c r="F20" s="36"/>
      <c r="G20" s="36"/>
      <c r="H20" s="36"/>
      <c r="I20" s="33" t="s">
        <v>26</v>
      </c>
      <c r="J20" s="31" t="str">
        <f>IF('Rekapitulace stavby'!AN16="","",'Rekapitulace stavby'!AN16)</f>
        <v/>
      </c>
      <c r="K20" s="39"/>
    </row>
    <row r="21" spans="2:11" s="1" customFormat="1" ht="18" customHeight="1">
      <c r="B21" s="35"/>
      <c r="C21" s="36"/>
      <c r="D21" s="36"/>
      <c r="E21" s="31" t="str">
        <f>IF('Rekapitulace stavby'!E17="","",'Rekapitulace stavby'!E17)</f>
        <v xml:space="preserve"> </v>
      </c>
      <c r="F21" s="36"/>
      <c r="G21" s="36"/>
      <c r="H21" s="36"/>
      <c r="I21" s="33" t="s">
        <v>27</v>
      </c>
      <c r="J21" s="31" t="str">
        <f>IF('Rekapitulace stavby'!AN17="","",'Rekapitulace stavby'!AN17)</f>
        <v/>
      </c>
      <c r="K21" s="39"/>
    </row>
    <row r="22" spans="2:11" s="1" customFormat="1" ht="6.95" customHeight="1">
      <c r="B22" s="35"/>
      <c r="C22" s="36"/>
      <c r="D22" s="36"/>
      <c r="E22" s="36"/>
      <c r="F22" s="36"/>
      <c r="G22" s="36"/>
      <c r="H22" s="36"/>
      <c r="I22" s="36"/>
      <c r="J22" s="36"/>
      <c r="K22" s="39"/>
    </row>
    <row r="23" spans="2:11" s="1" customFormat="1" ht="14.45" customHeight="1">
      <c r="B23" s="35"/>
      <c r="C23" s="36"/>
      <c r="D23" s="33" t="s">
        <v>31</v>
      </c>
      <c r="E23" s="36"/>
      <c r="F23" s="36"/>
      <c r="G23" s="36"/>
      <c r="H23" s="36"/>
      <c r="I23" s="36"/>
      <c r="J23" s="36"/>
      <c r="K23" s="39"/>
    </row>
    <row r="24" spans="2:11" s="6" customFormat="1" ht="14.45" customHeight="1">
      <c r="B24" s="97"/>
      <c r="C24" s="98"/>
      <c r="D24" s="98"/>
      <c r="E24" s="301" t="s">
        <v>5</v>
      </c>
      <c r="F24" s="301"/>
      <c r="G24" s="301"/>
      <c r="H24" s="301"/>
      <c r="I24" s="98"/>
      <c r="J24" s="98"/>
      <c r="K24" s="99"/>
    </row>
    <row r="25" spans="2:11" s="1" customFormat="1" ht="6.95" customHeight="1">
      <c r="B25" s="35"/>
      <c r="C25" s="36"/>
      <c r="D25" s="36"/>
      <c r="E25" s="36"/>
      <c r="F25" s="36"/>
      <c r="G25" s="36"/>
      <c r="H25" s="36"/>
      <c r="I25" s="36"/>
      <c r="J25" s="36"/>
      <c r="K25" s="39"/>
    </row>
    <row r="26" spans="2:11" s="1" customFormat="1" ht="6.95" customHeight="1">
      <c r="B26" s="35"/>
      <c r="C26" s="36"/>
      <c r="D26" s="62"/>
      <c r="E26" s="62"/>
      <c r="F26" s="62"/>
      <c r="G26" s="62"/>
      <c r="H26" s="62"/>
      <c r="I26" s="62"/>
      <c r="J26" s="62"/>
      <c r="K26" s="100"/>
    </row>
    <row r="27" spans="2:11" s="1" customFormat="1" ht="25.35" customHeight="1">
      <c r="B27" s="35"/>
      <c r="C27" s="36"/>
      <c r="D27" s="101" t="s">
        <v>32</v>
      </c>
      <c r="E27" s="36"/>
      <c r="F27" s="36"/>
      <c r="G27" s="36"/>
      <c r="H27" s="36"/>
      <c r="I27" s="36"/>
      <c r="J27" s="102">
        <f>ROUND(J78,2)</f>
        <v>0</v>
      </c>
      <c r="K27" s="39"/>
    </row>
    <row r="28" spans="2:11" s="1" customFormat="1" ht="6.95" customHeight="1">
      <c r="B28" s="35"/>
      <c r="C28" s="36"/>
      <c r="D28" s="62"/>
      <c r="E28" s="62"/>
      <c r="F28" s="62"/>
      <c r="G28" s="62"/>
      <c r="H28" s="62"/>
      <c r="I28" s="62"/>
      <c r="J28" s="62"/>
      <c r="K28" s="100"/>
    </row>
    <row r="29" spans="2:11" s="1" customFormat="1" ht="14.45" customHeight="1">
      <c r="B29" s="35"/>
      <c r="C29" s="36"/>
      <c r="D29" s="36"/>
      <c r="E29" s="36"/>
      <c r="F29" s="40" t="s">
        <v>34</v>
      </c>
      <c r="G29" s="36"/>
      <c r="H29" s="36"/>
      <c r="I29" s="40" t="s">
        <v>33</v>
      </c>
      <c r="J29" s="40" t="s">
        <v>35</v>
      </c>
      <c r="K29" s="39"/>
    </row>
    <row r="30" spans="2:11" s="1" customFormat="1" ht="14.45" customHeight="1">
      <c r="B30" s="35"/>
      <c r="C30" s="36"/>
      <c r="D30" s="43" t="s">
        <v>36</v>
      </c>
      <c r="E30" s="43" t="s">
        <v>37</v>
      </c>
      <c r="F30" s="103">
        <f>ROUND(SUM(BE78:BE101), 2)</f>
        <v>0</v>
      </c>
      <c r="G30" s="36"/>
      <c r="H30" s="36"/>
      <c r="I30" s="104">
        <v>0.21</v>
      </c>
      <c r="J30" s="103">
        <f>ROUND(ROUND((SUM(BE78:BE101)), 2)*I30, 2)</f>
        <v>0</v>
      </c>
      <c r="K30" s="39"/>
    </row>
    <row r="31" spans="2:11" s="1" customFormat="1" ht="14.45" customHeight="1">
      <c r="B31" s="35"/>
      <c r="C31" s="36"/>
      <c r="D31" s="36"/>
      <c r="E31" s="43" t="s">
        <v>38</v>
      </c>
      <c r="F31" s="103">
        <f>ROUND(SUM(BF78:BF101), 2)</f>
        <v>0</v>
      </c>
      <c r="G31" s="36"/>
      <c r="H31" s="36"/>
      <c r="I31" s="104">
        <v>0.15</v>
      </c>
      <c r="J31" s="103">
        <f>ROUND(ROUND((SUM(BF78:BF101)), 2)*I31, 2)</f>
        <v>0</v>
      </c>
      <c r="K31" s="39"/>
    </row>
    <row r="32" spans="2:11" s="1" customFormat="1" ht="14.45" hidden="1" customHeight="1">
      <c r="B32" s="35"/>
      <c r="C32" s="36"/>
      <c r="D32" s="36"/>
      <c r="E32" s="43" t="s">
        <v>39</v>
      </c>
      <c r="F32" s="103">
        <f>ROUND(SUM(BG78:BG101), 2)</f>
        <v>0</v>
      </c>
      <c r="G32" s="36"/>
      <c r="H32" s="36"/>
      <c r="I32" s="104">
        <v>0.21</v>
      </c>
      <c r="J32" s="103">
        <v>0</v>
      </c>
      <c r="K32" s="39"/>
    </row>
    <row r="33" spans="2:11" s="1" customFormat="1" ht="14.45" hidden="1" customHeight="1">
      <c r="B33" s="35"/>
      <c r="C33" s="36"/>
      <c r="D33" s="36"/>
      <c r="E33" s="43" t="s">
        <v>40</v>
      </c>
      <c r="F33" s="103">
        <f>ROUND(SUM(BH78:BH101), 2)</f>
        <v>0</v>
      </c>
      <c r="G33" s="36"/>
      <c r="H33" s="36"/>
      <c r="I33" s="104">
        <v>0.15</v>
      </c>
      <c r="J33" s="103">
        <v>0</v>
      </c>
      <c r="K33" s="39"/>
    </row>
    <row r="34" spans="2:11" s="1" customFormat="1" ht="14.45" hidden="1" customHeight="1">
      <c r="B34" s="35"/>
      <c r="C34" s="36"/>
      <c r="D34" s="36"/>
      <c r="E34" s="43" t="s">
        <v>41</v>
      </c>
      <c r="F34" s="103">
        <f>ROUND(SUM(BI78:BI101), 2)</f>
        <v>0</v>
      </c>
      <c r="G34" s="36"/>
      <c r="H34" s="36"/>
      <c r="I34" s="104">
        <v>0</v>
      </c>
      <c r="J34" s="103">
        <v>0</v>
      </c>
      <c r="K34" s="39"/>
    </row>
    <row r="35" spans="2:11" s="1" customFormat="1" ht="6.95" customHeight="1">
      <c r="B35" s="35"/>
      <c r="C35" s="36"/>
      <c r="D35" s="36"/>
      <c r="E35" s="36"/>
      <c r="F35" s="36"/>
      <c r="G35" s="36"/>
      <c r="H35" s="36"/>
      <c r="I35" s="36"/>
      <c r="J35" s="36"/>
      <c r="K35" s="39"/>
    </row>
    <row r="36" spans="2:11" s="1" customFormat="1" ht="25.35" customHeight="1">
      <c r="B36" s="35"/>
      <c r="C36" s="105"/>
      <c r="D36" s="106" t="s">
        <v>42</v>
      </c>
      <c r="E36" s="65"/>
      <c r="F36" s="65"/>
      <c r="G36" s="107" t="s">
        <v>43</v>
      </c>
      <c r="H36" s="108" t="s">
        <v>44</v>
      </c>
      <c r="I36" s="65"/>
      <c r="J36" s="109">
        <f>SUM(J27:J34)</f>
        <v>0</v>
      </c>
      <c r="K36" s="110"/>
    </row>
    <row r="37" spans="2:11" s="1" customFormat="1" ht="14.45" customHeight="1">
      <c r="B37" s="50"/>
      <c r="C37" s="51"/>
      <c r="D37" s="51"/>
      <c r="E37" s="51"/>
      <c r="F37" s="51"/>
      <c r="G37" s="51"/>
      <c r="H37" s="51"/>
      <c r="I37" s="51"/>
      <c r="J37" s="51"/>
      <c r="K37" s="52"/>
    </row>
    <row r="41" spans="2:11" s="1" customFormat="1" ht="6.95" customHeight="1">
      <c r="B41" s="53"/>
      <c r="C41" s="54"/>
      <c r="D41" s="54"/>
      <c r="E41" s="54"/>
      <c r="F41" s="54"/>
      <c r="G41" s="54"/>
      <c r="H41" s="54"/>
      <c r="I41" s="54"/>
      <c r="J41" s="54"/>
      <c r="K41" s="111"/>
    </row>
    <row r="42" spans="2:11" s="1" customFormat="1" ht="36.950000000000003" customHeight="1">
      <c r="B42" s="35"/>
      <c r="C42" s="27" t="s">
        <v>90</v>
      </c>
      <c r="D42" s="36"/>
      <c r="E42" s="36"/>
      <c r="F42" s="36"/>
      <c r="G42" s="36"/>
      <c r="H42" s="36"/>
      <c r="I42" s="36"/>
      <c r="J42" s="36"/>
      <c r="K42" s="39"/>
    </row>
    <row r="43" spans="2:11" s="1" customFormat="1" ht="6.95" customHeight="1">
      <c r="B43" s="35"/>
      <c r="C43" s="36"/>
      <c r="D43" s="36"/>
      <c r="E43" s="36"/>
      <c r="F43" s="36"/>
      <c r="G43" s="36"/>
      <c r="H43" s="36"/>
      <c r="I43" s="36"/>
      <c r="J43" s="36"/>
      <c r="K43" s="39"/>
    </row>
    <row r="44" spans="2:11" s="1" customFormat="1" ht="14.45" customHeight="1">
      <c r="B44" s="35"/>
      <c r="C44" s="33" t="s">
        <v>17</v>
      </c>
      <c r="D44" s="36"/>
      <c r="E44" s="36"/>
      <c r="F44" s="36"/>
      <c r="G44" s="36"/>
      <c r="H44" s="36"/>
      <c r="I44" s="36"/>
      <c r="J44" s="36"/>
      <c r="K44" s="39"/>
    </row>
    <row r="45" spans="2:11" s="1" customFormat="1" ht="14.45" customHeight="1">
      <c r="B45" s="35"/>
      <c r="C45" s="36"/>
      <c r="D45" s="36"/>
      <c r="E45" s="336" t="str">
        <f>E7</f>
        <v>Nikolčický potok, ř. km 4,200 - 4,600, Nikolčice, Oprava koryta</v>
      </c>
      <c r="F45" s="337"/>
      <c r="G45" s="337"/>
      <c r="H45" s="337"/>
      <c r="I45" s="36"/>
      <c r="J45" s="36"/>
      <c r="K45" s="39"/>
    </row>
    <row r="46" spans="2:11" s="1" customFormat="1" ht="14.45" customHeight="1">
      <c r="B46" s="35"/>
      <c r="C46" s="33" t="s">
        <v>88</v>
      </c>
      <c r="D46" s="36"/>
      <c r="E46" s="36"/>
      <c r="F46" s="36"/>
      <c r="G46" s="36"/>
      <c r="H46" s="36"/>
      <c r="I46" s="36"/>
      <c r="J46" s="36"/>
      <c r="K46" s="39"/>
    </row>
    <row r="47" spans="2:11" s="1" customFormat="1" ht="16.149999999999999" customHeight="1">
      <c r="B47" s="35"/>
      <c r="C47" s="36"/>
      <c r="D47" s="36"/>
      <c r="E47" s="338" t="str">
        <f>E9</f>
        <v>SO 01 - Odtěžení sedimentů</v>
      </c>
      <c r="F47" s="339"/>
      <c r="G47" s="339"/>
      <c r="H47" s="339"/>
      <c r="I47" s="36"/>
      <c r="J47" s="36"/>
      <c r="K47" s="39"/>
    </row>
    <row r="48" spans="2:11" s="1" customFormat="1" ht="6.95" customHeight="1">
      <c r="B48" s="35"/>
      <c r="C48" s="36"/>
      <c r="D48" s="36"/>
      <c r="E48" s="36"/>
      <c r="F48" s="36"/>
      <c r="G48" s="36"/>
      <c r="H48" s="36"/>
      <c r="I48" s="36"/>
      <c r="J48" s="36"/>
      <c r="K48" s="39"/>
    </row>
    <row r="49" spans="2:47" s="1" customFormat="1" ht="18" customHeight="1">
      <c r="B49" s="35"/>
      <c r="C49" s="33" t="s">
        <v>21</v>
      </c>
      <c r="D49" s="36"/>
      <c r="E49" s="36"/>
      <c r="F49" s="31" t="str">
        <f>F12</f>
        <v xml:space="preserve"> </v>
      </c>
      <c r="G49" s="36"/>
      <c r="H49" s="36"/>
      <c r="I49" s="33" t="s">
        <v>23</v>
      </c>
      <c r="J49" s="96" t="str">
        <f>IF(J12="","",J12)</f>
        <v>30. 11. 2017</v>
      </c>
      <c r="K49" s="39"/>
    </row>
    <row r="50" spans="2:47" s="1" customFormat="1" ht="6.95" customHeight="1">
      <c r="B50" s="35"/>
      <c r="C50" s="36"/>
      <c r="D50" s="36"/>
      <c r="E50" s="36"/>
      <c r="F50" s="36"/>
      <c r="G50" s="36"/>
      <c r="H50" s="36"/>
      <c r="I50" s="36"/>
      <c r="J50" s="36"/>
      <c r="K50" s="39"/>
    </row>
    <row r="51" spans="2:47" s="1" customFormat="1" ht="15">
      <c r="B51" s="35"/>
      <c r="C51" s="33" t="s">
        <v>25</v>
      </c>
      <c r="D51" s="36"/>
      <c r="E51" s="36"/>
      <c r="F51" s="31" t="str">
        <f>E15</f>
        <v xml:space="preserve"> </v>
      </c>
      <c r="G51" s="36"/>
      <c r="H51" s="36"/>
      <c r="I51" s="33" t="s">
        <v>29</v>
      </c>
      <c r="J51" s="301" t="str">
        <f>E21</f>
        <v xml:space="preserve"> </v>
      </c>
      <c r="K51" s="39"/>
    </row>
    <row r="52" spans="2:47" s="1" customFormat="1" ht="14.45" customHeight="1">
      <c r="B52" s="35"/>
      <c r="C52" s="33" t="s">
        <v>28</v>
      </c>
      <c r="D52" s="36"/>
      <c r="E52" s="36"/>
      <c r="F52" s="31" t="str">
        <f>IF(E18="","",E18)</f>
        <v xml:space="preserve"> </v>
      </c>
      <c r="G52" s="36"/>
      <c r="H52" s="36"/>
      <c r="I52" s="36"/>
      <c r="J52" s="331"/>
      <c r="K52" s="39"/>
    </row>
    <row r="53" spans="2:47" s="1" customFormat="1" ht="10.35" customHeight="1">
      <c r="B53" s="35"/>
      <c r="C53" s="36"/>
      <c r="D53" s="36"/>
      <c r="E53" s="36"/>
      <c r="F53" s="36"/>
      <c r="G53" s="36"/>
      <c r="H53" s="36"/>
      <c r="I53" s="36"/>
      <c r="J53" s="36"/>
      <c r="K53" s="39"/>
    </row>
    <row r="54" spans="2:47" s="1" customFormat="1" ht="29.25" customHeight="1">
      <c r="B54" s="35"/>
      <c r="C54" s="112" t="s">
        <v>91</v>
      </c>
      <c r="D54" s="105"/>
      <c r="E54" s="105"/>
      <c r="F54" s="105"/>
      <c r="G54" s="105"/>
      <c r="H54" s="105"/>
      <c r="I54" s="105"/>
      <c r="J54" s="113" t="s">
        <v>92</v>
      </c>
      <c r="K54" s="114"/>
    </row>
    <row r="55" spans="2:47" s="1" customFormat="1" ht="10.35" customHeight="1">
      <c r="B55" s="35"/>
      <c r="C55" s="36"/>
      <c r="D55" s="36"/>
      <c r="E55" s="36"/>
      <c r="F55" s="36"/>
      <c r="G55" s="36"/>
      <c r="H55" s="36"/>
      <c r="I55" s="36"/>
      <c r="J55" s="36"/>
      <c r="K55" s="39"/>
    </row>
    <row r="56" spans="2:47" s="1" customFormat="1" ht="29.25" customHeight="1">
      <c r="B56" s="35"/>
      <c r="C56" s="115" t="s">
        <v>93</v>
      </c>
      <c r="D56" s="36"/>
      <c r="E56" s="36"/>
      <c r="F56" s="36"/>
      <c r="G56" s="36"/>
      <c r="H56" s="36"/>
      <c r="I56" s="36"/>
      <c r="J56" s="102">
        <f>J57</f>
        <v>0</v>
      </c>
      <c r="K56" s="39"/>
      <c r="AU56" s="21" t="s">
        <v>94</v>
      </c>
    </row>
    <row r="57" spans="2:47" s="7" customFormat="1" ht="24.95" customHeight="1">
      <c r="B57" s="116"/>
      <c r="C57" s="117"/>
      <c r="D57" s="118" t="s">
        <v>95</v>
      </c>
      <c r="E57" s="119"/>
      <c r="F57" s="119"/>
      <c r="G57" s="119"/>
      <c r="H57" s="119"/>
      <c r="I57" s="119"/>
      <c r="J57" s="120">
        <f>SUM(J58:J58)</f>
        <v>0</v>
      </c>
      <c r="K57" s="121"/>
    </row>
    <row r="58" spans="2:47" s="8" customFormat="1" ht="19.899999999999999" customHeight="1">
      <c r="B58" s="122"/>
      <c r="C58" s="123"/>
      <c r="D58" s="124" t="s">
        <v>96</v>
      </c>
      <c r="E58" s="125"/>
      <c r="F58" s="125"/>
      <c r="G58" s="125"/>
      <c r="H58" s="125"/>
      <c r="I58" s="125"/>
      <c r="J58" s="126">
        <f>J80</f>
        <v>0</v>
      </c>
      <c r="K58" s="127"/>
    </row>
    <row r="59" spans="2:47" s="1" customFormat="1" ht="21.75" customHeight="1">
      <c r="B59" s="35"/>
      <c r="C59" s="36"/>
      <c r="D59" s="36"/>
      <c r="E59" s="36"/>
      <c r="F59" s="36"/>
      <c r="G59" s="36"/>
      <c r="H59" s="36"/>
      <c r="I59" s="36"/>
      <c r="J59" s="36"/>
      <c r="K59" s="39"/>
    </row>
    <row r="60" spans="2:47" s="1" customFormat="1" ht="6.95" customHeight="1">
      <c r="B60" s="50"/>
      <c r="C60" s="51"/>
      <c r="D60" s="51"/>
      <c r="E60" s="51"/>
      <c r="F60" s="51"/>
      <c r="G60" s="51"/>
      <c r="H60" s="51"/>
      <c r="I60" s="51"/>
      <c r="J60" s="51"/>
      <c r="K60" s="52"/>
    </row>
    <row r="64" spans="2:47" s="1" customFormat="1" ht="6.95" customHeight="1">
      <c r="B64" s="53"/>
      <c r="C64" s="54"/>
      <c r="D64" s="54"/>
      <c r="E64" s="54"/>
      <c r="F64" s="54"/>
      <c r="G64" s="54"/>
      <c r="H64" s="54"/>
      <c r="I64" s="54"/>
      <c r="J64" s="54"/>
      <c r="K64" s="54"/>
      <c r="L64" s="35"/>
    </row>
    <row r="65" spans="2:63" s="1" customFormat="1" ht="36.950000000000003" customHeight="1">
      <c r="B65" s="35"/>
      <c r="C65" s="55" t="s">
        <v>101</v>
      </c>
      <c r="L65" s="35"/>
    </row>
    <row r="66" spans="2:63" s="1" customFormat="1" ht="6.95" customHeight="1">
      <c r="B66" s="35"/>
      <c r="L66" s="35"/>
    </row>
    <row r="67" spans="2:63" s="1" customFormat="1" ht="14.45" customHeight="1">
      <c r="B67" s="35"/>
      <c r="C67" s="57" t="s">
        <v>17</v>
      </c>
      <c r="L67" s="35"/>
    </row>
    <row r="68" spans="2:63" s="1" customFormat="1" ht="14.45" customHeight="1">
      <c r="B68" s="35"/>
      <c r="E68" s="332" t="str">
        <f>E7</f>
        <v>Nikolčický potok, ř. km 4,200 - 4,600, Nikolčice, Oprava koryta</v>
      </c>
      <c r="F68" s="333"/>
      <c r="G68" s="333"/>
      <c r="H68" s="333"/>
      <c r="L68" s="35"/>
    </row>
    <row r="69" spans="2:63" s="1" customFormat="1" ht="14.45" customHeight="1">
      <c r="B69" s="35"/>
      <c r="C69" s="57" t="s">
        <v>88</v>
      </c>
      <c r="L69" s="35"/>
    </row>
    <row r="70" spans="2:63" s="1" customFormat="1" ht="16.149999999999999" customHeight="1">
      <c r="B70" s="35"/>
      <c r="E70" s="323" t="str">
        <f>E9</f>
        <v>SO 01 - Odtěžení sedimentů</v>
      </c>
      <c r="F70" s="334"/>
      <c r="G70" s="334"/>
      <c r="H70" s="334"/>
      <c r="L70" s="35"/>
    </row>
    <row r="71" spans="2:63" s="1" customFormat="1" ht="6.95" customHeight="1">
      <c r="B71" s="35"/>
      <c r="L71" s="35"/>
    </row>
    <row r="72" spans="2:63" s="1" customFormat="1" ht="18" customHeight="1">
      <c r="B72" s="35"/>
      <c r="C72" s="57" t="s">
        <v>21</v>
      </c>
      <c r="F72" s="128" t="str">
        <f>F12</f>
        <v xml:space="preserve"> </v>
      </c>
      <c r="I72" s="57" t="s">
        <v>23</v>
      </c>
      <c r="J72" s="61" t="str">
        <f>IF(J12="","",J12)</f>
        <v>30. 11. 2017</v>
      </c>
      <c r="L72" s="35"/>
    </row>
    <row r="73" spans="2:63" s="1" customFormat="1" ht="6.95" customHeight="1">
      <c r="B73" s="35"/>
      <c r="L73" s="35"/>
    </row>
    <row r="74" spans="2:63" s="1" customFormat="1" ht="15">
      <c r="B74" s="35"/>
      <c r="C74" s="57" t="s">
        <v>25</v>
      </c>
      <c r="F74" s="128" t="str">
        <f>E15</f>
        <v xml:space="preserve"> </v>
      </c>
      <c r="I74" s="57" t="s">
        <v>29</v>
      </c>
      <c r="J74" s="128" t="str">
        <f>E21</f>
        <v xml:space="preserve"> </v>
      </c>
      <c r="L74" s="35"/>
    </row>
    <row r="75" spans="2:63" s="1" customFormat="1" ht="14.45" customHeight="1">
      <c r="B75" s="35"/>
      <c r="C75" s="57" t="s">
        <v>28</v>
      </c>
      <c r="F75" s="128" t="str">
        <f>IF(E18="","",E18)</f>
        <v xml:space="preserve"> </v>
      </c>
      <c r="L75" s="35"/>
    </row>
    <row r="76" spans="2:63" s="1" customFormat="1" ht="10.35" customHeight="1">
      <c r="B76" s="35"/>
      <c r="L76" s="35"/>
    </row>
    <row r="77" spans="2:63" s="9" customFormat="1" ht="29.25" customHeight="1">
      <c r="B77" s="129"/>
      <c r="C77" s="130" t="s">
        <v>102</v>
      </c>
      <c r="D77" s="131" t="s">
        <v>51</v>
      </c>
      <c r="E77" s="131" t="s">
        <v>47</v>
      </c>
      <c r="F77" s="131" t="s">
        <v>103</v>
      </c>
      <c r="G77" s="131" t="s">
        <v>104</v>
      </c>
      <c r="H77" s="131" t="s">
        <v>105</v>
      </c>
      <c r="I77" s="131" t="s">
        <v>106</v>
      </c>
      <c r="J77" s="131" t="s">
        <v>92</v>
      </c>
      <c r="K77" s="132" t="s">
        <v>107</v>
      </c>
      <c r="L77" s="129"/>
      <c r="M77" s="67" t="s">
        <v>108</v>
      </c>
      <c r="N77" s="68" t="s">
        <v>36</v>
      </c>
      <c r="O77" s="68" t="s">
        <v>109</v>
      </c>
      <c r="P77" s="68" t="s">
        <v>110</v>
      </c>
      <c r="Q77" s="68" t="s">
        <v>111</v>
      </c>
      <c r="R77" s="68" t="s">
        <v>112</v>
      </c>
      <c r="S77" s="68" t="s">
        <v>113</v>
      </c>
      <c r="T77" s="69" t="s">
        <v>114</v>
      </c>
    </row>
    <row r="78" spans="2:63" s="1" customFormat="1" ht="29.25" customHeight="1">
      <c r="B78" s="35"/>
      <c r="C78" s="71" t="s">
        <v>93</v>
      </c>
      <c r="J78" s="133">
        <f>J79</f>
        <v>0</v>
      </c>
      <c r="L78" s="35"/>
      <c r="M78" s="70"/>
      <c r="N78" s="62"/>
      <c r="O78" s="62"/>
      <c r="P78" s="134" t="e">
        <f>P79</f>
        <v>#REF!</v>
      </c>
      <c r="Q78" s="62"/>
      <c r="R78" s="134" t="e">
        <f>R79</f>
        <v>#REF!</v>
      </c>
      <c r="S78" s="62"/>
      <c r="T78" s="135" t="e">
        <f>T79</f>
        <v>#REF!</v>
      </c>
      <c r="AT78" s="21" t="s">
        <v>65</v>
      </c>
      <c r="AU78" s="21" t="s">
        <v>94</v>
      </c>
      <c r="BK78" s="136" t="e">
        <f>BK79</f>
        <v>#REF!</v>
      </c>
    </row>
    <row r="79" spans="2:63" s="10" customFormat="1" ht="37.35" customHeight="1">
      <c r="B79" s="137"/>
      <c r="D79" s="138" t="s">
        <v>65</v>
      </c>
      <c r="E79" s="139" t="s">
        <v>115</v>
      </c>
      <c r="F79" s="139" t="s">
        <v>116</v>
      </c>
      <c r="J79" s="140">
        <f>J80</f>
        <v>0</v>
      </c>
      <c r="L79" s="137"/>
      <c r="M79" s="141"/>
      <c r="N79" s="142"/>
      <c r="O79" s="142"/>
      <c r="P79" s="143" t="e">
        <f>P80+#REF!+#REF!+#REF!+#REF!</f>
        <v>#REF!</v>
      </c>
      <c r="Q79" s="142"/>
      <c r="R79" s="143" t="e">
        <f>R80+#REF!+#REF!+#REF!+#REF!</f>
        <v>#REF!</v>
      </c>
      <c r="S79" s="142"/>
      <c r="T79" s="144" t="e">
        <f>T80+#REF!+#REF!+#REF!+#REF!</f>
        <v>#REF!</v>
      </c>
      <c r="AR79" s="138" t="s">
        <v>74</v>
      </c>
      <c r="AT79" s="145" t="s">
        <v>65</v>
      </c>
      <c r="AU79" s="145" t="s">
        <v>66</v>
      </c>
      <c r="AY79" s="138" t="s">
        <v>117</v>
      </c>
      <c r="BK79" s="146" t="e">
        <f>BK80+#REF!+#REF!+#REF!+#REF!</f>
        <v>#REF!</v>
      </c>
    </row>
    <row r="80" spans="2:63" s="10" customFormat="1" ht="19.899999999999999" customHeight="1">
      <c r="B80" s="137"/>
      <c r="D80" s="138" t="s">
        <v>65</v>
      </c>
      <c r="E80" s="147" t="s">
        <v>74</v>
      </c>
      <c r="F80" s="147" t="s">
        <v>118</v>
      </c>
      <c r="J80" s="148">
        <f>SUM(J81:J99)</f>
        <v>0</v>
      </c>
      <c r="L80" s="137"/>
      <c r="M80" s="141"/>
      <c r="N80" s="142"/>
      <c r="O80" s="142"/>
      <c r="P80" s="143">
        <f>SUM(P81:P101)</f>
        <v>753.22753499999999</v>
      </c>
      <c r="Q80" s="142"/>
      <c r="R80" s="143">
        <f>SUM(R81:R101)</f>
        <v>0</v>
      </c>
      <c r="S80" s="142"/>
      <c r="T80" s="144">
        <f>SUM(T81:T101)</f>
        <v>0</v>
      </c>
      <c r="AR80" s="138" t="s">
        <v>74</v>
      </c>
      <c r="AT80" s="145" t="s">
        <v>65</v>
      </c>
      <c r="AU80" s="145" t="s">
        <v>74</v>
      </c>
      <c r="AY80" s="138" t="s">
        <v>117</v>
      </c>
      <c r="BK80" s="146">
        <f>SUM(BK81:BK101)</f>
        <v>0</v>
      </c>
    </row>
    <row r="81" spans="2:65" s="1" customFormat="1" ht="14.45" customHeight="1">
      <c r="B81" s="149"/>
      <c r="C81" s="150">
        <v>1</v>
      </c>
      <c r="D81" s="150" t="s">
        <v>119</v>
      </c>
      <c r="E81" s="151" t="s">
        <v>181</v>
      </c>
      <c r="F81" s="152" t="s">
        <v>182</v>
      </c>
      <c r="G81" s="153" t="s">
        <v>132</v>
      </c>
      <c r="H81" s="154">
        <v>1002.331</v>
      </c>
      <c r="I81" s="155"/>
      <c r="J81" s="155">
        <f>ROUND(I81*H81,2)</f>
        <v>0</v>
      </c>
      <c r="K81" s="152" t="s">
        <v>123</v>
      </c>
      <c r="L81" s="35"/>
      <c r="M81" s="156" t="s">
        <v>5</v>
      </c>
      <c r="N81" s="157" t="s">
        <v>37</v>
      </c>
      <c r="O81" s="158">
        <v>0.52900000000000003</v>
      </c>
      <c r="P81" s="158">
        <f>O81*H81</f>
        <v>530.23309900000004</v>
      </c>
      <c r="Q81" s="158">
        <v>0</v>
      </c>
      <c r="R81" s="158">
        <f>Q81*H81</f>
        <v>0</v>
      </c>
      <c r="S81" s="158">
        <v>0</v>
      </c>
      <c r="T81" s="159">
        <f>S81*H81</f>
        <v>0</v>
      </c>
      <c r="AR81" s="21" t="s">
        <v>124</v>
      </c>
      <c r="AT81" s="21" t="s">
        <v>119</v>
      </c>
      <c r="AU81" s="21" t="s">
        <v>76</v>
      </c>
      <c r="AY81" s="21" t="s">
        <v>117</v>
      </c>
      <c r="BE81" s="160">
        <f>IF(N81="základní",J81,0)</f>
        <v>0</v>
      </c>
      <c r="BF81" s="160">
        <f>IF(N81="snížená",J81,0)</f>
        <v>0</v>
      </c>
      <c r="BG81" s="160">
        <f>IF(N81="zákl. přenesená",J81,0)</f>
        <v>0</v>
      </c>
      <c r="BH81" s="160">
        <f>IF(N81="sníž. přenesená",J81,0)</f>
        <v>0</v>
      </c>
      <c r="BI81" s="160">
        <f>IF(N81="nulová",J81,0)</f>
        <v>0</v>
      </c>
      <c r="BJ81" s="21" t="s">
        <v>74</v>
      </c>
      <c r="BK81" s="160">
        <f>ROUND(I81*H81,2)</f>
        <v>0</v>
      </c>
      <c r="BL81" s="21" t="s">
        <v>124</v>
      </c>
      <c r="BM81" s="21" t="s">
        <v>183</v>
      </c>
    </row>
    <row r="82" spans="2:65" s="1" customFormat="1" ht="27">
      <c r="B82" s="35"/>
      <c r="D82" s="161" t="s">
        <v>125</v>
      </c>
      <c r="F82" s="162" t="s">
        <v>184</v>
      </c>
      <c r="L82" s="35"/>
      <c r="M82" s="163"/>
      <c r="N82" s="36"/>
      <c r="O82" s="36"/>
      <c r="P82" s="36"/>
      <c r="Q82" s="36"/>
      <c r="R82" s="36"/>
      <c r="S82" s="36"/>
      <c r="T82" s="64"/>
      <c r="AT82" s="21" t="s">
        <v>125</v>
      </c>
      <c r="AU82" s="21" t="s">
        <v>76</v>
      </c>
    </row>
    <row r="83" spans="2:65" s="1" customFormat="1" ht="378">
      <c r="B83" s="35"/>
      <c r="D83" s="161" t="s">
        <v>127</v>
      </c>
      <c r="F83" s="164" t="s">
        <v>185</v>
      </c>
      <c r="L83" s="35"/>
      <c r="M83" s="163"/>
      <c r="N83" s="36"/>
      <c r="O83" s="36"/>
      <c r="P83" s="36"/>
      <c r="Q83" s="36"/>
      <c r="R83" s="36"/>
      <c r="S83" s="36"/>
      <c r="T83" s="64"/>
      <c r="AT83" s="21" t="s">
        <v>127</v>
      </c>
      <c r="AU83" s="21" t="s">
        <v>76</v>
      </c>
    </row>
    <row r="84" spans="2:65" s="11" customFormat="1" ht="27">
      <c r="B84" s="165"/>
      <c r="D84" s="161" t="s">
        <v>129</v>
      </c>
      <c r="E84" s="166" t="s">
        <v>5</v>
      </c>
      <c r="F84" s="167" t="s">
        <v>186</v>
      </c>
      <c r="H84" s="168">
        <v>1002.331</v>
      </c>
      <c r="L84" s="165"/>
      <c r="M84" s="169"/>
      <c r="N84" s="170"/>
      <c r="O84" s="170"/>
      <c r="P84" s="170"/>
      <c r="Q84" s="170"/>
      <c r="R84" s="170"/>
      <c r="S84" s="170"/>
      <c r="T84" s="171"/>
      <c r="AT84" s="166" t="s">
        <v>129</v>
      </c>
      <c r="AU84" s="166" t="s">
        <v>76</v>
      </c>
      <c r="AV84" s="11" t="s">
        <v>76</v>
      </c>
      <c r="AW84" s="11" t="s">
        <v>30</v>
      </c>
      <c r="AX84" s="11" t="s">
        <v>74</v>
      </c>
      <c r="AY84" s="166" t="s">
        <v>117</v>
      </c>
    </row>
    <row r="85" spans="2:65" s="1" customFormat="1" ht="22.9" customHeight="1">
      <c r="B85" s="149"/>
      <c r="C85" s="150">
        <v>2</v>
      </c>
      <c r="D85" s="150" t="s">
        <v>119</v>
      </c>
      <c r="E85" s="151" t="s">
        <v>187</v>
      </c>
      <c r="F85" s="152" t="s">
        <v>188</v>
      </c>
      <c r="G85" s="153" t="s">
        <v>132</v>
      </c>
      <c r="H85" s="154">
        <v>300.69900000000001</v>
      </c>
      <c r="I85" s="155"/>
      <c r="J85" s="155"/>
      <c r="K85" s="152" t="s">
        <v>123</v>
      </c>
      <c r="L85" s="35"/>
      <c r="M85" s="156" t="s">
        <v>5</v>
      </c>
      <c r="N85" s="157" t="s">
        <v>37</v>
      </c>
      <c r="O85" s="158">
        <v>3.4000000000000002E-2</v>
      </c>
      <c r="P85" s="158">
        <f>O85*H85</f>
        <v>10.223766000000001</v>
      </c>
      <c r="Q85" s="158">
        <v>0</v>
      </c>
      <c r="R85" s="158">
        <f>Q85*H85</f>
        <v>0</v>
      </c>
      <c r="S85" s="158">
        <v>0</v>
      </c>
      <c r="T85" s="159">
        <f>S85*H85</f>
        <v>0</v>
      </c>
      <c r="AR85" s="21" t="s">
        <v>124</v>
      </c>
      <c r="AT85" s="21" t="s">
        <v>119</v>
      </c>
      <c r="AU85" s="21" t="s">
        <v>76</v>
      </c>
      <c r="AY85" s="21" t="s">
        <v>117</v>
      </c>
      <c r="BE85" s="160">
        <f>IF(N85="základní",J85,0)</f>
        <v>0</v>
      </c>
      <c r="BF85" s="160">
        <f>IF(N85="snížená",J85,0)</f>
        <v>0</v>
      </c>
      <c r="BG85" s="160">
        <f>IF(N85="zákl. přenesená",J85,0)</f>
        <v>0</v>
      </c>
      <c r="BH85" s="160">
        <f>IF(N85="sníž. přenesená",J85,0)</f>
        <v>0</v>
      </c>
      <c r="BI85" s="160">
        <f>IF(N85="nulová",J85,0)</f>
        <v>0</v>
      </c>
      <c r="BJ85" s="21" t="s">
        <v>74</v>
      </c>
      <c r="BK85" s="160">
        <f>ROUND(I85*H85,2)</f>
        <v>0</v>
      </c>
      <c r="BL85" s="21" t="s">
        <v>124</v>
      </c>
      <c r="BM85" s="21" t="s">
        <v>189</v>
      </c>
    </row>
    <row r="86" spans="2:65" s="1" customFormat="1" ht="40.5">
      <c r="B86" s="35"/>
      <c r="D86" s="161" t="s">
        <v>125</v>
      </c>
      <c r="F86" s="162" t="s">
        <v>190</v>
      </c>
      <c r="L86" s="35"/>
      <c r="M86" s="163"/>
      <c r="N86" s="36"/>
      <c r="O86" s="36"/>
      <c r="P86" s="36"/>
      <c r="Q86" s="36"/>
      <c r="R86" s="36"/>
      <c r="S86" s="36"/>
      <c r="T86" s="64"/>
      <c r="AT86" s="21" t="s">
        <v>125</v>
      </c>
      <c r="AU86" s="21" t="s">
        <v>76</v>
      </c>
    </row>
    <row r="87" spans="2:65" s="1" customFormat="1" ht="378">
      <c r="B87" s="35"/>
      <c r="D87" s="161" t="s">
        <v>127</v>
      </c>
      <c r="F87" s="164" t="s">
        <v>185</v>
      </c>
      <c r="L87" s="35"/>
      <c r="M87" s="163"/>
      <c r="N87" s="36"/>
      <c r="O87" s="36"/>
      <c r="P87" s="36"/>
      <c r="Q87" s="36"/>
      <c r="R87" s="36"/>
      <c r="S87" s="36"/>
      <c r="T87" s="64"/>
      <c r="AT87" s="21" t="s">
        <v>127</v>
      </c>
      <c r="AU87" s="21" t="s">
        <v>76</v>
      </c>
    </row>
    <row r="88" spans="2:65" s="11" customFormat="1" ht="27">
      <c r="B88" s="165"/>
      <c r="D88" s="161" t="s">
        <v>129</v>
      </c>
      <c r="E88" s="166" t="s">
        <v>5</v>
      </c>
      <c r="F88" s="167" t="s">
        <v>191</v>
      </c>
      <c r="H88" s="168">
        <v>300.69900000000001</v>
      </c>
      <c r="L88" s="165"/>
      <c r="M88" s="169"/>
      <c r="N88" s="170"/>
      <c r="O88" s="170"/>
      <c r="P88" s="170"/>
      <c r="Q88" s="170"/>
      <c r="R88" s="170"/>
      <c r="S88" s="170"/>
      <c r="T88" s="171"/>
      <c r="AT88" s="166" t="s">
        <v>129</v>
      </c>
      <c r="AU88" s="166" t="s">
        <v>76</v>
      </c>
      <c r="AV88" s="11" t="s">
        <v>76</v>
      </c>
      <c r="AW88" s="11" t="s">
        <v>30</v>
      </c>
      <c r="AX88" s="11" t="s">
        <v>74</v>
      </c>
      <c r="AY88" s="166" t="s">
        <v>117</v>
      </c>
    </row>
    <row r="89" spans="2:65" s="1" customFormat="1" ht="22.9" customHeight="1">
      <c r="B89" s="149"/>
      <c r="C89" s="150">
        <v>3</v>
      </c>
      <c r="D89" s="150" t="s">
        <v>119</v>
      </c>
      <c r="E89" s="151" t="s">
        <v>277</v>
      </c>
      <c r="F89" s="152" t="s">
        <v>278</v>
      </c>
      <c r="G89" s="153" t="s">
        <v>132</v>
      </c>
      <c r="H89" s="154">
        <v>980.51</v>
      </c>
      <c r="I89" s="155"/>
      <c r="J89" s="155"/>
      <c r="K89" s="152" t="s">
        <v>123</v>
      </c>
      <c r="L89" s="35"/>
      <c r="M89" s="156" t="s">
        <v>5</v>
      </c>
      <c r="N89" s="157" t="s">
        <v>37</v>
      </c>
      <c r="O89" s="158">
        <v>8.3000000000000004E-2</v>
      </c>
      <c r="P89" s="158">
        <f>O89*H89</f>
        <v>81.38233000000001</v>
      </c>
      <c r="Q89" s="158">
        <v>0</v>
      </c>
      <c r="R89" s="158">
        <f>Q89*H89</f>
        <v>0</v>
      </c>
      <c r="S89" s="158">
        <v>0</v>
      </c>
      <c r="T89" s="159">
        <f>S89*H89</f>
        <v>0</v>
      </c>
      <c r="AR89" s="21" t="s">
        <v>124</v>
      </c>
      <c r="AT89" s="21" t="s">
        <v>119</v>
      </c>
      <c r="AU89" s="21" t="s">
        <v>76</v>
      </c>
      <c r="AY89" s="21" t="s">
        <v>117</v>
      </c>
      <c r="BE89" s="160">
        <f>IF(N89="základní",J89,0)</f>
        <v>0</v>
      </c>
      <c r="BF89" s="160">
        <f>IF(N89="snížená",J89,0)</f>
        <v>0</v>
      </c>
      <c r="BG89" s="160">
        <f>IF(N89="zákl. přenesená",J89,0)</f>
        <v>0</v>
      </c>
      <c r="BH89" s="160">
        <f>IF(N89="sníž. přenesená",J89,0)</f>
        <v>0</v>
      </c>
      <c r="BI89" s="160">
        <f>IF(N89="nulová",J89,0)</f>
        <v>0</v>
      </c>
      <c r="BJ89" s="21" t="s">
        <v>74</v>
      </c>
      <c r="BK89" s="160">
        <f>ROUND(I89*H89,2)</f>
        <v>0</v>
      </c>
      <c r="BL89" s="21" t="s">
        <v>124</v>
      </c>
      <c r="BM89" s="21" t="s">
        <v>279</v>
      </c>
    </row>
    <row r="90" spans="2:65" s="1" customFormat="1" ht="40.5">
      <c r="B90" s="35"/>
      <c r="D90" s="161" t="s">
        <v>125</v>
      </c>
      <c r="F90" s="162" t="s">
        <v>280</v>
      </c>
      <c r="L90" s="35"/>
      <c r="M90" s="163"/>
      <c r="N90" s="36"/>
      <c r="O90" s="36"/>
      <c r="P90" s="36"/>
      <c r="Q90" s="36"/>
      <c r="R90" s="36"/>
      <c r="S90" s="36"/>
      <c r="T90" s="64"/>
      <c r="AT90" s="21" t="s">
        <v>125</v>
      </c>
      <c r="AU90" s="21" t="s">
        <v>76</v>
      </c>
    </row>
    <row r="91" spans="2:65" s="1" customFormat="1" ht="22.9" customHeight="1">
      <c r="B91" s="149"/>
      <c r="C91" s="150">
        <v>4</v>
      </c>
      <c r="D91" s="150" t="s">
        <v>119</v>
      </c>
      <c r="E91" s="151" t="s">
        <v>281</v>
      </c>
      <c r="F91" s="152" t="s">
        <v>282</v>
      </c>
      <c r="G91" s="153" t="s">
        <v>132</v>
      </c>
      <c r="H91" s="154">
        <v>6863.57</v>
      </c>
      <c r="I91" s="155"/>
      <c r="J91" s="155"/>
      <c r="K91" s="152" t="s">
        <v>123</v>
      </c>
      <c r="L91" s="35"/>
      <c r="M91" s="156" t="s">
        <v>5</v>
      </c>
      <c r="N91" s="157" t="s">
        <v>37</v>
      </c>
      <c r="O91" s="158">
        <v>4.0000000000000001E-3</v>
      </c>
      <c r="P91" s="158">
        <f>O91*H91</f>
        <v>27.454280000000001</v>
      </c>
      <c r="Q91" s="158">
        <v>0</v>
      </c>
      <c r="R91" s="158">
        <f>Q91*H91</f>
        <v>0</v>
      </c>
      <c r="S91" s="158">
        <v>0</v>
      </c>
      <c r="T91" s="159">
        <f>S91*H91</f>
        <v>0</v>
      </c>
      <c r="AR91" s="21" t="s">
        <v>124</v>
      </c>
      <c r="AT91" s="21" t="s">
        <v>119</v>
      </c>
      <c r="AU91" s="21" t="s">
        <v>76</v>
      </c>
      <c r="AY91" s="21" t="s">
        <v>117</v>
      </c>
      <c r="BE91" s="160">
        <f>IF(N91="základní",J91,0)</f>
        <v>0</v>
      </c>
      <c r="BF91" s="160">
        <f>IF(N91="snížená",J91,0)</f>
        <v>0</v>
      </c>
      <c r="BG91" s="160">
        <f>IF(N91="zákl. přenesená",J91,0)</f>
        <v>0</v>
      </c>
      <c r="BH91" s="160">
        <f>IF(N91="sníž. přenesená",J91,0)</f>
        <v>0</v>
      </c>
      <c r="BI91" s="160">
        <f>IF(N91="nulová",J91,0)</f>
        <v>0</v>
      </c>
      <c r="BJ91" s="21" t="s">
        <v>74</v>
      </c>
      <c r="BK91" s="160">
        <f>ROUND(I91*H91,2)</f>
        <v>0</v>
      </c>
      <c r="BL91" s="21" t="s">
        <v>124</v>
      </c>
      <c r="BM91" s="21" t="s">
        <v>283</v>
      </c>
    </row>
    <row r="92" spans="2:65" s="1" customFormat="1" ht="40.5">
      <c r="B92" s="35"/>
      <c r="D92" s="161" t="s">
        <v>125</v>
      </c>
      <c r="F92" s="162" t="s">
        <v>284</v>
      </c>
      <c r="L92" s="35"/>
      <c r="M92" s="163"/>
      <c r="N92" s="36"/>
      <c r="O92" s="36"/>
      <c r="P92" s="36"/>
      <c r="Q92" s="36"/>
      <c r="R92" s="36"/>
      <c r="S92" s="36"/>
      <c r="T92" s="64"/>
      <c r="AT92" s="21" t="s">
        <v>125</v>
      </c>
      <c r="AU92" s="21" t="s">
        <v>76</v>
      </c>
    </row>
    <row r="93" spans="2:65" s="1" customFormat="1" ht="229.5">
      <c r="B93" s="35"/>
      <c r="D93" s="161" t="s">
        <v>127</v>
      </c>
      <c r="F93" s="164" t="s">
        <v>285</v>
      </c>
      <c r="L93" s="35"/>
      <c r="M93" s="163"/>
      <c r="N93" s="36"/>
      <c r="O93" s="36"/>
      <c r="P93" s="36"/>
      <c r="Q93" s="36"/>
      <c r="R93" s="36"/>
      <c r="S93" s="36"/>
      <c r="T93" s="64"/>
      <c r="AT93" s="21" t="s">
        <v>127</v>
      </c>
      <c r="AU93" s="21" t="s">
        <v>76</v>
      </c>
    </row>
    <row r="94" spans="2:65" s="11" customFormat="1">
      <c r="B94" s="165"/>
      <c r="D94" s="161" t="s">
        <v>129</v>
      </c>
      <c r="F94" s="167" t="s">
        <v>286</v>
      </c>
      <c r="H94" s="168">
        <v>6863.57</v>
      </c>
      <c r="L94" s="165"/>
      <c r="M94" s="169"/>
      <c r="N94" s="170"/>
      <c r="O94" s="170"/>
      <c r="P94" s="170"/>
      <c r="Q94" s="170"/>
      <c r="R94" s="170"/>
      <c r="S94" s="170"/>
      <c r="T94" s="171"/>
      <c r="AT94" s="166" t="s">
        <v>129</v>
      </c>
      <c r="AU94" s="166" t="s">
        <v>76</v>
      </c>
      <c r="AV94" s="11" t="s">
        <v>76</v>
      </c>
      <c r="AW94" s="11" t="s">
        <v>6</v>
      </c>
      <c r="AX94" s="11" t="s">
        <v>74</v>
      </c>
      <c r="AY94" s="166" t="s">
        <v>117</v>
      </c>
    </row>
    <row r="95" spans="2:65" s="1" customFormat="1" ht="14.45" customHeight="1">
      <c r="B95" s="149"/>
      <c r="C95" s="150">
        <v>5</v>
      </c>
      <c r="D95" s="150" t="s">
        <v>119</v>
      </c>
      <c r="E95" s="151" t="s">
        <v>287</v>
      </c>
      <c r="F95" s="152" t="s">
        <v>288</v>
      </c>
      <c r="G95" s="153" t="s">
        <v>132</v>
      </c>
      <c r="H95" s="154">
        <v>980.51</v>
      </c>
      <c r="I95" s="155"/>
      <c r="J95" s="155"/>
      <c r="K95" s="152" t="s">
        <v>289</v>
      </c>
      <c r="L95" s="35"/>
      <c r="M95" s="156" t="s">
        <v>5</v>
      </c>
      <c r="N95" s="157" t="s">
        <v>37</v>
      </c>
      <c r="O95" s="158">
        <v>9.7000000000000003E-2</v>
      </c>
      <c r="P95" s="158">
        <f>O95*H95</f>
        <v>95.109470000000002</v>
      </c>
      <c r="Q95" s="158">
        <v>0</v>
      </c>
      <c r="R95" s="158">
        <f>Q95*H95</f>
        <v>0</v>
      </c>
      <c r="S95" s="158">
        <v>0</v>
      </c>
      <c r="T95" s="159">
        <f>S95*H95</f>
        <v>0</v>
      </c>
      <c r="AR95" s="21" t="s">
        <v>124</v>
      </c>
      <c r="AT95" s="21" t="s">
        <v>119</v>
      </c>
      <c r="AU95" s="21" t="s">
        <v>76</v>
      </c>
      <c r="AY95" s="21" t="s">
        <v>117</v>
      </c>
      <c r="BE95" s="160">
        <f>IF(N95="základní",J95,0)</f>
        <v>0</v>
      </c>
      <c r="BF95" s="160">
        <f>IF(N95="snížená",J95,0)</f>
        <v>0</v>
      </c>
      <c r="BG95" s="160">
        <f>IF(N95="zákl. přenesená",J95,0)</f>
        <v>0</v>
      </c>
      <c r="BH95" s="160">
        <f>IF(N95="sníž. přenesená",J95,0)</f>
        <v>0</v>
      </c>
      <c r="BI95" s="160">
        <f>IF(N95="nulová",J95,0)</f>
        <v>0</v>
      </c>
      <c r="BJ95" s="21" t="s">
        <v>74</v>
      </c>
      <c r="BK95" s="160">
        <f>ROUND(I95*H95,2)</f>
        <v>0</v>
      </c>
      <c r="BL95" s="21" t="s">
        <v>124</v>
      </c>
      <c r="BM95" s="21" t="s">
        <v>290</v>
      </c>
    </row>
    <row r="96" spans="2:65" s="1" customFormat="1" ht="27">
      <c r="B96" s="35"/>
      <c r="D96" s="161" t="s">
        <v>125</v>
      </c>
      <c r="F96" s="162" t="s">
        <v>291</v>
      </c>
      <c r="L96" s="35"/>
      <c r="M96" s="163"/>
      <c r="N96" s="36"/>
      <c r="O96" s="36"/>
      <c r="P96" s="36"/>
      <c r="Q96" s="36"/>
      <c r="R96" s="36"/>
      <c r="S96" s="36"/>
      <c r="T96" s="64"/>
      <c r="AT96" s="21" t="s">
        <v>125</v>
      </c>
      <c r="AU96" s="21" t="s">
        <v>76</v>
      </c>
    </row>
    <row r="97" spans="2:65" s="1" customFormat="1" ht="14.45" customHeight="1">
      <c r="B97" s="149"/>
      <c r="C97" s="150">
        <v>6</v>
      </c>
      <c r="D97" s="150" t="s">
        <v>119</v>
      </c>
      <c r="E97" s="151" t="s">
        <v>292</v>
      </c>
      <c r="F97" s="152" t="s">
        <v>293</v>
      </c>
      <c r="G97" s="153" t="s">
        <v>132</v>
      </c>
      <c r="H97" s="154">
        <v>980.51</v>
      </c>
      <c r="I97" s="155"/>
      <c r="J97" s="155"/>
      <c r="K97" s="152" t="s">
        <v>123</v>
      </c>
      <c r="L97" s="35"/>
      <c r="M97" s="156" t="s">
        <v>5</v>
      </c>
      <c r="N97" s="157" t="s">
        <v>37</v>
      </c>
      <c r="O97" s="158">
        <v>8.9999999999999993E-3</v>
      </c>
      <c r="P97" s="158">
        <f>O97*H97</f>
        <v>8.8245899999999988</v>
      </c>
      <c r="Q97" s="158">
        <v>0</v>
      </c>
      <c r="R97" s="158">
        <f>Q97*H97</f>
        <v>0</v>
      </c>
      <c r="S97" s="158">
        <v>0</v>
      </c>
      <c r="T97" s="159">
        <f>S97*H97</f>
        <v>0</v>
      </c>
      <c r="AR97" s="21" t="s">
        <v>124</v>
      </c>
      <c r="AT97" s="21" t="s">
        <v>119</v>
      </c>
      <c r="AU97" s="21" t="s">
        <v>76</v>
      </c>
      <c r="AY97" s="21" t="s">
        <v>117</v>
      </c>
      <c r="BE97" s="160">
        <f>IF(N97="základní",J97,0)</f>
        <v>0</v>
      </c>
      <c r="BF97" s="160">
        <f>IF(N97="snížená",J97,0)</f>
        <v>0</v>
      </c>
      <c r="BG97" s="160">
        <f>IF(N97="zákl. přenesená",J97,0)</f>
        <v>0</v>
      </c>
      <c r="BH97" s="160">
        <f>IF(N97="sníž. přenesená",J97,0)</f>
        <v>0</v>
      </c>
      <c r="BI97" s="160">
        <f>IF(N97="nulová",J97,0)</f>
        <v>0</v>
      </c>
      <c r="BJ97" s="21" t="s">
        <v>74</v>
      </c>
      <c r="BK97" s="160">
        <f>ROUND(I97*H97,2)</f>
        <v>0</v>
      </c>
      <c r="BL97" s="21" t="s">
        <v>124</v>
      </c>
      <c r="BM97" s="21" t="s">
        <v>294</v>
      </c>
    </row>
    <row r="98" spans="2:65" s="1" customFormat="1">
      <c r="B98" s="35"/>
      <c r="D98" s="161" t="s">
        <v>125</v>
      </c>
      <c r="F98" s="162" t="s">
        <v>293</v>
      </c>
      <c r="L98" s="35"/>
      <c r="M98" s="163"/>
      <c r="N98" s="36"/>
      <c r="O98" s="36"/>
      <c r="P98" s="36"/>
      <c r="Q98" s="36"/>
      <c r="R98" s="36"/>
      <c r="S98" s="36"/>
      <c r="T98" s="64"/>
      <c r="AT98" s="21" t="s">
        <v>125</v>
      </c>
      <c r="AU98" s="21" t="s">
        <v>76</v>
      </c>
    </row>
    <row r="99" spans="2:65" s="273" customFormat="1" ht="14.45" customHeight="1">
      <c r="B99" s="261"/>
      <c r="C99" s="262">
        <v>7</v>
      </c>
      <c r="D99" s="262" t="s">
        <v>119</v>
      </c>
      <c r="E99" s="263" t="s">
        <v>295</v>
      </c>
      <c r="F99" s="264" t="s">
        <v>296</v>
      </c>
      <c r="G99" s="265" t="s">
        <v>199</v>
      </c>
      <c r="H99" s="266">
        <v>2059.0709999999999</v>
      </c>
      <c r="I99" s="267"/>
      <c r="J99" s="267"/>
      <c r="K99" s="264" t="s">
        <v>123</v>
      </c>
      <c r="L99" s="268"/>
      <c r="M99" s="269" t="s">
        <v>5</v>
      </c>
      <c r="N99" s="270" t="s">
        <v>37</v>
      </c>
      <c r="O99" s="271">
        <v>0</v>
      </c>
      <c r="P99" s="271">
        <f>O99*H99</f>
        <v>0</v>
      </c>
      <c r="Q99" s="271">
        <v>0</v>
      </c>
      <c r="R99" s="271">
        <f>Q99*H99</f>
        <v>0</v>
      </c>
      <c r="S99" s="271">
        <v>0</v>
      </c>
      <c r="T99" s="272">
        <f>S99*H99</f>
        <v>0</v>
      </c>
      <c r="AR99" s="274" t="s">
        <v>124</v>
      </c>
      <c r="AT99" s="274" t="s">
        <v>119</v>
      </c>
      <c r="AU99" s="274" t="s">
        <v>76</v>
      </c>
      <c r="AY99" s="274" t="s">
        <v>117</v>
      </c>
      <c r="BE99" s="275">
        <f>IF(N99="základní",J99,0)</f>
        <v>0</v>
      </c>
      <c r="BF99" s="275">
        <f>IF(N99="snížená",J99,0)</f>
        <v>0</v>
      </c>
      <c r="BG99" s="275">
        <f>IF(N99="zákl. přenesená",J99,0)</f>
        <v>0</v>
      </c>
      <c r="BH99" s="275">
        <f>IF(N99="sníž. přenesená",J99,0)</f>
        <v>0</v>
      </c>
      <c r="BI99" s="275">
        <f>IF(N99="nulová",J99,0)</f>
        <v>0</v>
      </c>
      <c r="BJ99" s="274" t="s">
        <v>74</v>
      </c>
      <c r="BK99" s="275">
        <f>ROUND(I99*H99,2)</f>
        <v>0</v>
      </c>
      <c r="BL99" s="274" t="s">
        <v>124</v>
      </c>
      <c r="BM99" s="274" t="s">
        <v>297</v>
      </c>
    </row>
    <row r="100" spans="2:65" s="1" customFormat="1">
      <c r="B100" s="35"/>
      <c r="D100" s="161" t="s">
        <v>125</v>
      </c>
      <c r="F100" s="162" t="s">
        <v>298</v>
      </c>
      <c r="L100" s="35"/>
      <c r="M100" s="163"/>
      <c r="N100" s="36"/>
      <c r="O100" s="36"/>
      <c r="P100" s="36"/>
      <c r="Q100" s="36"/>
      <c r="R100" s="36"/>
      <c r="S100" s="36"/>
      <c r="T100" s="64"/>
      <c r="AT100" s="21" t="s">
        <v>125</v>
      </c>
      <c r="AU100" s="21" t="s">
        <v>76</v>
      </c>
    </row>
    <row r="101" spans="2:65" s="11" customFormat="1">
      <c r="B101" s="165"/>
      <c r="D101" s="161" t="s">
        <v>129</v>
      </c>
      <c r="E101" s="166" t="s">
        <v>5</v>
      </c>
      <c r="F101" s="167" t="s">
        <v>299</v>
      </c>
      <c r="H101" s="168">
        <v>2059.0709999999999</v>
      </c>
      <c r="L101" s="165"/>
      <c r="M101" s="169"/>
      <c r="N101" s="170"/>
      <c r="O101" s="170"/>
      <c r="P101" s="170"/>
      <c r="Q101" s="170"/>
      <c r="R101" s="170"/>
      <c r="S101" s="170"/>
      <c r="T101" s="171"/>
      <c r="AT101" s="166" t="s">
        <v>129</v>
      </c>
      <c r="AU101" s="166" t="s">
        <v>76</v>
      </c>
      <c r="AV101" s="11" t="s">
        <v>76</v>
      </c>
      <c r="AW101" s="11" t="s">
        <v>30</v>
      </c>
      <c r="AX101" s="11" t="s">
        <v>66</v>
      </c>
      <c r="AY101" s="166" t="s">
        <v>117</v>
      </c>
    </row>
    <row r="102" spans="2:65" s="1" customFormat="1" ht="6.95" customHeight="1">
      <c r="B102" s="50"/>
      <c r="C102" s="51"/>
      <c r="D102" s="51"/>
      <c r="E102" s="51"/>
      <c r="F102" s="51"/>
      <c r="G102" s="51"/>
      <c r="H102" s="51"/>
      <c r="I102" s="51"/>
      <c r="J102" s="51"/>
      <c r="K102" s="51"/>
      <c r="L102" s="35"/>
    </row>
  </sheetData>
  <autoFilter ref="C77:K101" xr:uid="{00000000-0009-0000-0000-000001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81"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scale="81"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323"/>
  <sheetViews>
    <sheetView showGridLines="0" zoomScale="115" zoomScaleNormal="115" workbookViewId="0">
      <pane ySplit="1" topLeftCell="A315" activePane="bottomLeft" state="frozen"/>
      <selection pane="bottomLeft" activeCell="W323" sqref="W323"/>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93"/>
      <c r="B1" s="14"/>
      <c r="C1" s="14"/>
      <c r="D1" s="15" t="s">
        <v>1</v>
      </c>
      <c r="E1" s="14"/>
      <c r="F1" s="94" t="s">
        <v>82</v>
      </c>
      <c r="G1" s="335" t="s">
        <v>83</v>
      </c>
      <c r="H1" s="335"/>
      <c r="I1" s="14"/>
      <c r="J1" s="94" t="s">
        <v>84</v>
      </c>
      <c r="K1" s="15" t="s">
        <v>85</v>
      </c>
      <c r="L1" s="94" t="s">
        <v>86</v>
      </c>
      <c r="M1" s="94"/>
      <c r="N1" s="94"/>
      <c r="O1" s="94"/>
      <c r="P1" s="94"/>
      <c r="Q1" s="94"/>
      <c r="R1" s="94"/>
      <c r="S1" s="94"/>
      <c r="T1" s="94"/>
      <c r="U1" s="95"/>
      <c r="V1" s="95"/>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21" t="s">
        <v>8</v>
      </c>
      <c r="M2" s="322"/>
      <c r="N2" s="322"/>
      <c r="O2" s="322"/>
      <c r="P2" s="322"/>
      <c r="Q2" s="322"/>
      <c r="R2" s="322"/>
      <c r="S2" s="322"/>
      <c r="T2" s="322"/>
      <c r="U2" s="322"/>
      <c r="V2" s="322"/>
      <c r="AT2" s="21" t="s">
        <v>78</v>
      </c>
    </row>
    <row r="3" spans="1:70" ht="6.95" customHeight="1">
      <c r="B3" s="22"/>
      <c r="C3" s="23"/>
      <c r="D3" s="23"/>
      <c r="E3" s="23"/>
      <c r="F3" s="23"/>
      <c r="G3" s="23"/>
      <c r="H3" s="23"/>
      <c r="I3" s="23"/>
      <c r="J3" s="23"/>
      <c r="K3" s="24"/>
      <c r="AT3" s="21" t="s">
        <v>76</v>
      </c>
    </row>
    <row r="4" spans="1:70" ht="36.950000000000003" customHeight="1">
      <c r="B4" s="25"/>
      <c r="C4" s="26"/>
      <c r="D4" s="27" t="s">
        <v>87</v>
      </c>
      <c r="E4" s="26"/>
      <c r="F4" s="26"/>
      <c r="G4" s="26"/>
      <c r="H4" s="26"/>
      <c r="I4" s="26"/>
      <c r="J4" s="26"/>
      <c r="K4" s="28"/>
      <c r="M4" s="29" t="s">
        <v>13</v>
      </c>
      <c r="AT4" s="21" t="s">
        <v>6</v>
      </c>
    </row>
    <row r="5" spans="1:70" ht="6.95" customHeight="1">
      <c r="B5" s="25"/>
      <c r="C5" s="26"/>
      <c r="D5" s="26"/>
      <c r="E5" s="26"/>
      <c r="F5" s="26"/>
      <c r="G5" s="26"/>
      <c r="H5" s="26"/>
      <c r="I5" s="26"/>
      <c r="J5" s="26"/>
      <c r="K5" s="28"/>
    </row>
    <row r="6" spans="1:70" ht="15">
      <c r="B6" s="25"/>
      <c r="C6" s="26"/>
      <c r="D6" s="33" t="s">
        <v>17</v>
      </c>
      <c r="E6" s="26"/>
      <c r="F6" s="26"/>
      <c r="G6" s="26"/>
      <c r="H6" s="26"/>
      <c r="I6" s="26"/>
      <c r="J6" s="26"/>
      <c r="K6" s="28"/>
    </row>
    <row r="7" spans="1:70" ht="14.45" customHeight="1">
      <c r="B7" s="25"/>
      <c r="C7" s="26"/>
      <c r="D7" s="26"/>
      <c r="E7" s="336" t="str">
        <f>'Rekapitulace stavby'!K6</f>
        <v>Nikolčický potok, ř. km 4,200 - 4,600, Nikolčice, Oprava koryta</v>
      </c>
      <c r="F7" s="337"/>
      <c r="G7" s="337"/>
      <c r="H7" s="337"/>
      <c r="I7" s="26"/>
      <c r="J7" s="26"/>
      <c r="K7" s="28"/>
    </row>
    <row r="8" spans="1:70" s="1" customFormat="1" ht="15">
      <c r="B8" s="35"/>
      <c r="C8" s="36"/>
      <c r="D8" s="33" t="s">
        <v>88</v>
      </c>
      <c r="E8" s="36"/>
      <c r="F8" s="36"/>
      <c r="G8" s="36"/>
      <c r="H8" s="36"/>
      <c r="I8" s="36"/>
      <c r="J8" s="36"/>
      <c r="K8" s="39"/>
    </row>
    <row r="9" spans="1:70" s="1" customFormat="1" ht="36.950000000000003" customHeight="1">
      <c r="B9" s="35"/>
      <c r="C9" s="36"/>
      <c r="D9" s="36"/>
      <c r="E9" s="338" t="s">
        <v>365</v>
      </c>
      <c r="F9" s="339"/>
      <c r="G9" s="339"/>
      <c r="H9" s="339"/>
      <c r="I9" s="36"/>
      <c r="J9" s="36"/>
      <c r="K9" s="39"/>
    </row>
    <row r="10" spans="1:70" s="1" customFormat="1">
      <c r="B10" s="35"/>
      <c r="C10" s="36"/>
      <c r="D10" s="36"/>
      <c r="E10" s="36"/>
      <c r="F10" s="36"/>
      <c r="G10" s="36"/>
      <c r="H10" s="36"/>
      <c r="I10" s="36"/>
      <c r="J10" s="36"/>
      <c r="K10" s="39"/>
    </row>
    <row r="11" spans="1:70" s="1" customFormat="1" ht="14.45" customHeight="1">
      <c r="B11" s="35"/>
      <c r="C11" s="36"/>
      <c r="D11" s="33" t="s">
        <v>19</v>
      </c>
      <c r="E11" s="36"/>
      <c r="F11" s="31" t="s">
        <v>5</v>
      </c>
      <c r="G11" s="36"/>
      <c r="H11" s="36"/>
      <c r="I11" s="33" t="s">
        <v>20</v>
      </c>
      <c r="J11" s="31" t="s">
        <v>5</v>
      </c>
      <c r="K11" s="39"/>
    </row>
    <row r="12" spans="1:70" s="1" customFormat="1" ht="14.45" customHeight="1">
      <c r="B12" s="35"/>
      <c r="C12" s="36"/>
      <c r="D12" s="33" t="s">
        <v>21</v>
      </c>
      <c r="E12" s="36"/>
      <c r="F12" s="31" t="s">
        <v>22</v>
      </c>
      <c r="G12" s="36"/>
      <c r="H12" s="36"/>
      <c r="I12" s="33" t="s">
        <v>23</v>
      </c>
      <c r="J12" s="96" t="str">
        <f>'Rekapitulace stavby'!AN8</f>
        <v>30. 11. 2017</v>
      </c>
      <c r="K12" s="39"/>
    </row>
    <row r="13" spans="1:70" s="1" customFormat="1" ht="10.9" customHeight="1">
      <c r="B13" s="35"/>
      <c r="C13" s="36"/>
      <c r="D13" s="36"/>
      <c r="E13" s="36"/>
      <c r="F13" s="36"/>
      <c r="G13" s="36"/>
      <c r="H13" s="36"/>
      <c r="I13" s="36"/>
      <c r="J13" s="36"/>
      <c r="K13" s="39"/>
    </row>
    <row r="14" spans="1:70" s="1" customFormat="1" ht="14.45" customHeight="1">
      <c r="B14" s="35"/>
      <c r="C14" s="36"/>
      <c r="D14" s="33" t="s">
        <v>25</v>
      </c>
      <c r="E14" s="36"/>
      <c r="F14" s="36"/>
      <c r="G14" s="36"/>
      <c r="H14" s="36"/>
      <c r="I14" s="33" t="s">
        <v>26</v>
      </c>
      <c r="J14" s="31" t="str">
        <f>IF('Rekapitulace stavby'!AN10="","",'Rekapitulace stavby'!AN10)</f>
        <v/>
      </c>
      <c r="K14" s="39"/>
    </row>
    <row r="15" spans="1:70" s="1" customFormat="1" ht="18" customHeight="1">
      <c r="B15" s="35"/>
      <c r="C15" s="36"/>
      <c r="D15" s="36"/>
      <c r="E15" s="31" t="str">
        <f>IF('Rekapitulace stavby'!E11="","",'Rekapitulace stavby'!E11)</f>
        <v xml:space="preserve"> </v>
      </c>
      <c r="F15" s="36"/>
      <c r="G15" s="36"/>
      <c r="H15" s="36"/>
      <c r="I15" s="33" t="s">
        <v>27</v>
      </c>
      <c r="J15" s="31" t="str">
        <f>IF('Rekapitulace stavby'!AN11="","",'Rekapitulace stavby'!AN11)</f>
        <v/>
      </c>
      <c r="K15" s="39"/>
    </row>
    <row r="16" spans="1:70" s="1" customFormat="1" ht="6.95" customHeight="1">
      <c r="B16" s="35"/>
      <c r="C16" s="36"/>
      <c r="D16" s="36"/>
      <c r="E16" s="36"/>
      <c r="F16" s="36"/>
      <c r="G16" s="36"/>
      <c r="H16" s="36"/>
      <c r="I16" s="36"/>
      <c r="J16" s="36"/>
      <c r="K16" s="39"/>
    </row>
    <row r="17" spans="2:11" s="1" customFormat="1" ht="14.45" customHeight="1">
      <c r="B17" s="35"/>
      <c r="C17" s="36"/>
      <c r="D17" s="33" t="s">
        <v>28</v>
      </c>
      <c r="E17" s="36"/>
      <c r="F17" s="36"/>
      <c r="G17" s="36"/>
      <c r="H17" s="36"/>
      <c r="I17" s="33" t="s">
        <v>26</v>
      </c>
      <c r="J17" s="31" t="str">
        <f>IF('Rekapitulace stavby'!AN13="Vyplň údaj","",IF('Rekapitulace stavby'!AN13="","",'Rekapitulace stavby'!AN13))</f>
        <v/>
      </c>
      <c r="K17" s="39"/>
    </row>
    <row r="18" spans="2:11" s="1" customFormat="1" ht="18" customHeight="1">
      <c r="B18" s="35"/>
      <c r="C18" s="36"/>
      <c r="D18" s="36"/>
      <c r="E18" s="31" t="str">
        <f>IF('Rekapitulace stavby'!E14="Vyplň údaj","",IF('Rekapitulace stavby'!E14="","",'Rekapitulace stavby'!E14))</f>
        <v xml:space="preserve"> </v>
      </c>
      <c r="F18" s="36"/>
      <c r="G18" s="36"/>
      <c r="H18" s="36"/>
      <c r="I18" s="33" t="s">
        <v>27</v>
      </c>
      <c r="J18" s="31" t="str">
        <f>IF('Rekapitulace stavby'!AN14="Vyplň údaj","",IF('Rekapitulace stavby'!AN14="","",'Rekapitulace stavby'!AN14))</f>
        <v/>
      </c>
      <c r="K18" s="39"/>
    </row>
    <row r="19" spans="2:11" s="1" customFormat="1" ht="6.95" customHeight="1">
      <c r="B19" s="35"/>
      <c r="C19" s="36"/>
      <c r="D19" s="36"/>
      <c r="E19" s="36"/>
      <c r="F19" s="36"/>
      <c r="G19" s="36"/>
      <c r="H19" s="36"/>
      <c r="I19" s="36"/>
      <c r="J19" s="36"/>
      <c r="K19" s="39"/>
    </row>
    <row r="20" spans="2:11" s="1" customFormat="1" ht="14.45" customHeight="1">
      <c r="B20" s="35"/>
      <c r="C20" s="36"/>
      <c r="D20" s="33" t="s">
        <v>29</v>
      </c>
      <c r="E20" s="36"/>
      <c r="F20" s="36"/>
      <c r="G20" s="36"/>
      <c r="H20" s="36"/>
      <c r="I20" s="33" t="s">
        <v>26</v>
      </c>
      <c r="J20" s="31" t="str">
        <f>IF('Rekapitulace stavby'!AN16="","",'Rekapitulace stavby'!AN16)</f>
        <v/>
      </c>
      <c r="K20" s="39"/>
    </row>
    <row r="21" spans="2:11" s="1" customFormat="1" ht="18" customHeight="1">
      <c r="B21" s="35"/>
      <c r="C21" s="36"/>
      <c r="D21" s="36"/>
      <c r="E21" s="31" t="str">
        <f>IF('Rekapitulace stavby'!E17="","",'Rekapitulace stavby'!E17)</f>
        <v xml:space="preserve"> </v>
      </c>
      <c r="F21" s="36"/>
      <c r="G21" s="36"/>
      <c r="H21" s="36"/>
      <c r="I21" s="33" t="s">
        <v>27</v>
      </c>
      <c r="J21" s="31" t="str">
        <f>IF('Rekapitulace stavby'!AN17="","",'Rekapitulace stavby'!AN17)</f>
        <v/>
      </c>
      <c r="K21" s="39"/>
    </row>
    <row r="22" spans="2:11" s="1" customFormat="1" ht="6.95" customHeight="1">
      <c r="B22" s="35"/>
      <c r="C22" s="36"/>
      <c r="D22" s="36"/>
      <c r="E22" s="36"/>
      <c r="F22" s="36"/>
      <c r="G22" s="36"/>
      <c r="H22" s="36"/>
      <c r="I22" s="36"/>
      <c r="J22" s="36"/>
      <c r="K22" s="39"/>
    </row>
    <row r="23" spans="2:11" s="1" customFormat="1" ht="14.45" customHeight="1">
      <c r="B23" s="35"/>
      <c r="C23" s="36"/>
      <c r="D23" s="33" t="s">
        <v>31</v>
      </c>
      <c r="E23" s="36"/>
      <c r="F23" s="36"/>
      <c r="G23" s="36"/>
      <c r="H23" s="36"/>
      <c r="I23" s="36"/>
      <c r="J23" s="36"/>
      <c r="K23" s="39"/>
    </row>
    <row r="24" spans="2:11" s="6" customFormat="1" ht="14.45" customHeight="1">
      <c r="B24" s="97"/>
      <c r="C24" s="98"/>
      <c r="D24" s="98"/>
      <c r="E24" s="301" t="s">
        <v>5</v>
      </c>
      <c r="F24" s="301"/>
      <c r="G24" s="301"/>
      <c r="H24" s="301"/>
      <c r="I24" s="98"/>
      <c r="J24" s="98"/>
      <c r="K24" s="99"/>
    </row>
    <row r="25" spans="2:11" s="1" customFormat="1" ht="6.95" customHeight="1">
      <c r="B25" s="35"/>
      <c r="C25" s="36"/>
      <c r="D25" s="36"/>
      <c r="E25" s="36"/>
      <c r="F25" s="36"/>
      <c r="G25" s="36"/>
      <c r="H25" s="36"/>
      <c r="I25" s="36"/>
      <c r="J25" s="36"/>
      <c r="K25" s="39"/>
    </row>
    <row r="26" spans="2:11" s="1" customFormat="1" ht="6.95" customHeight="1">
      <c r="B26" s="35"/>
      <c r="C26" s="36"/>
      <c r="D26" s="62"/>
      <c r="E26" s="62"/>
      <c r="F26" s="62"/>
      <c r="G26" s="62"/>
      <c r="H26" s="62"/>
      <c r="I26" s="62"/>
      <c r="J26" s="62"/>
      <c r="K26" s="100"/>
    </row>
    <row r="27" spans="2:11" s="1" customFormat="1" ht="25.35" customHeight="1">
      <c r="B27" s="35"/>
      <c r="C27" s="36"/>
      <c r="D27" s="101" t="s">
        <v>32</v>
      </c>
      <c r="E27" s="36"/>
      <c r="F27" s="36"/>
      <c r="G27" s="36"/>
      <c r="H27" s="36"/>
      <c r="I27" s="36"/>
      <c r="J27" s="102">
        <f>J56</f>
        <v>0</v>
      </c>
      <c r="K27" s="39"/>
    </row>
    <row r="28" spans="2:11" s="1" customFormat="1" ht="6.95" customHeight="1">
      <c r="B28" s="35"/>
      <c r="C28" s="36"/>
      <c r="D28" s="62"/>
      <c r="E28" s="62"/>
      <c r="F28" s="62"/>
      <c r="G28" s="62"/>
      <c r="H28" s="62"/>
      <c r="I28" s="62"/>
      <c r="J28" s="62"/>
      <c r="K28" s="100"/>
    </row>
    <row r="29" spans="2:11" s="1" customFormat="1" ht="14.45" customHeight="1">
      <c r="B29" s="35"/>
      <c r="C29" s="36"/>
      <c r="D29" s="36"/>
      <c r="E29" s="36"/>
      <c r="F29" s="40" t="s">
        <v>34</v>
      </c>
      <c r="G29" s="36"/>
      <c r="H29" s="36"/>
      <c r="I29" s="40" t="s">
        <v>33</v>
      </c>
      <c r="J29" s="40" t="s">
        <v>35</v>
      </c>
      <c r="K29" s="39"/>
    </row>
    <row r="30" spans="2:11" s="1" customFormat="1" ht="14.45" customHeight="1">
      <c r="B30" s="35"/>
      <c r="C30" s="36"/>
      <c r="D30" s="43" t="s">
        <v>36</v>
      </c>
      <c r="E30" s="43" t="s">
        <v>37</v>
      </c>
      <c r="F30" s="103">
        <f>J27</f>
        <v>0</v>
      </c>
      <c r="G30" s="36"/>
      <c r="H30" s="36"/>
      <c r="I30" s="104">
        <v>0.21</v>
      </c>
      <c r="J30" s="103">
        <f>F30*0.21</f>
        <v>0</v>
      </c>
      <c r="K30" s="39"/>
    </row>
    <row r="31" spans="2:11" s="1" customFormat="1" ht="14.45" customHeight="1">
      <c r="B31" s="35"/>
      <c r="C31" s="36"/>
      <c r="D31" s="36"/>
      <c r="E31" s="43" t="s">
        <v>38</v>
      </c>
      <c r="F31" s="103">
        <f>ROUND(SUM(BF83:BF322), 2)</f>
        <v>0</v>
      </c>
      <c r="G31" s="36"/>
      <c r="H31" s="36"/>
      <c r="I31" s="104">
        <v>0.15</v>
      </c>
      <c r="J31" s="103">
        <f>ROUND(ROUND((SUM(BF83:BF322)), 2)*I31, 2)</f>
        <v>0</v>
      </c>
      <c r="K31" s="39"/>
    </row>
    <row r="32" spans="2:11" s="1" customFormat="1" ht="14.45" hidden="1" customHeight="1">
      <c r="B32" s="35"/>
      <c r="C32" s="36"/>
      <c r="D32" s="36"/>
      <c r="E32" s="43" t="s">
        <v>39</v>
      </c>
      <c r="F32" s="103">
        <f>ROUND(SUM(BG83:BG322), 2)</f>
        <v>0</v>
      </c>
      <c r="G32" s="36"/>
      <c r="H32" s="36"/>
      <c r="I32" s="104">
        <v>0.21</v>
      </c>
      <c r="J32" s="103">
        <v>0</v>
      </c>
      <c r="K32" s="39"/>
    </row>
    <row r="33" spans="2:11" s="1" customFormat="1" ht="14.45" hidden="1" customHeight="1">
      <c r="B33" s="35"/>
      <c r="C33" s="36"/>
      <c r="D33" s="36"/>
      <c r="E33" s="43" t="s">
        <v>40</v>
      </c>
      <c r="F33" s="103">
        <f>ROUND(SUM(BH83:BH322), 2)</f>
        <v>0</v>
      </c>
      <c r="G33" s="36"/>
      <c r="H33" s="36"/>
      <c r="I33" s="104">
        <v>0.15</v>
      </c>
      <c r="J33" s="103">
        <v>0</v>
      </c>
      <c r="K33" s="39"/>
    </row>
    <row r="34" spans="2:11" s="1" customFormat="1" ht="14.45" hidden="1" customHeight="1">
      <c r="B34" s="35"/>
      <c r="C34" s="36"/>
      <c r="D34" s="36"/>
      <c r="E34" s="43" t="s">
        <v>41</v>
      </c>
      <c r="F34" s="103">
        <f>ROUND(SUM(BI83:BI322), 2)</f>
        <v>0</v>
      </c>
      <c r="G34" s="36"/>
      <c r="H34" s="36"/>
      <c r="I34" s="104">
        <v>0</v>
      </c>
      <c r="J34" s="103">
        <v>0</v>
      </c>
      <c r="K34" s="39"/>
    </row>
    <row r="35" spans="2:11" s="1" customFormat="1" ht="6.95" customHeight="1">
      <c r="B35" s="35"/>
      <c r="C35" s="36"/>
      <c r="D35" s="36"/>
      <c r="E35" s="36"/>
      <c r="F35" s="36"/>
      <c r="G35" s="36"/>
      <c r="H35" s="36"/>
      <c r="I35" s="36"/>
      <c r="J35" s="36"/>
      <c r="K35" s="39"/>
    </row>
    <row r="36" spans="2:11" s="1" customFormat="1" ht="25.35" customHeight="1">
      <c r="B36" s="35"/>
      <c r="C36" s="105"/>
      <c r="D36" s="106" t="s">
        <v>42</v>
      </c>
      <c r="E36" s="65"/>
      <c r="F36" s="65"/>
      <c r="G36" s="107" t="s">
        <v>43</v>
      </c>
      <c r="H36" s="108" t="s">
        <v>44</v>
      </c>
      <c r="I36" s="65"/>
      <c r="J36" s="109">
        <f>SUM(J27:J34)</f>
        <v>0</v>
      </c>
      <c r="K36" s="110"/>
    </row>
    <row r="37" spans="2:11" s="1" customFormat="1" ht="14.45" customHeight="1">
      <c r="B37" s="50"/>
      <c r="C37" s="51"/>
      <c r="D37" s="51"/>
      <c r="E37" s="51"/>
      <c r="F37" s="51"/>
      <c r="G37" s="51"/>
      <c r="H37" s="51"/>
      <c r="I37" s="51"/>
      <c r="J37" s="51"/>
      <c r="K37" s="52"/>
    </row>
    <row r="41" spans="2:11" s="1" customFormat="1" ht="6.95" customHeight="1">
      <c r="B41" s="53"/>
      <c r="C41" s="54"/>
      <c r="D41" s="54"/>
      <c r="E41" s="54"/>
      <c r="F41" s="54"/>
      <c r="G41" s="54"/>
      <c r="H41" s="54"/>
      <c r="I41" s="54"/>
      <c r="J41" s="54"/>
      <c r="K41" s="111"/>
    </row>
    <row r="42" spans="2:11" s="1" customFormat="1" ht="36.950000000000003" customHeight="1">
      <c r="B42" s="35"/>
      <c r="C42" s="27" t="s">
        <v>90</v>
      </c>
      <c r="D42" s="36"/>
      <c r="E42" s="36"/>
      <c r="F42" s="36"/>
      <c r="G42" s="36"/>
      <c r="H42" s="36"/>
      <c r="I42" s="36"/>
      <c r="J42" s="36"/>
      <c r="K42" s="39"/>
    </row>
    <row r="43" spans="2:11" s="1" customFormat="1" ht="6.95" customHeight="1">
      <c r="B43" s="35"/>
      <c r="C43" s="36"/>
      <c r="D43" s="36"/>
      <c r="E43" s="36"/>
      <c r="F43" s="36"/>
      <c r="G43" s="36"/>
      <c r="H43" s="36"/>
      <c r="I43" s="36"/>
      <c r="J43" s="36"/>
      <c r="K43" s="39"/>
    </row>
    <row r="44" spans="2:11" s="1" customFormat="1" ht="14.45" customHeight="1">
      <c r="B44" s="35"/>
      <c r="C44" s="33" t="s">
        <v>17</v>
      </c>
      <c r="D44" s="36"/>
      <c r="E44" s="36"/>
      <c r="F44" s="36"/>
      <c r="G44" s="36"/>
      <c r="H44" s="36"/>
      <c r="I44" s="36"/>
      <c r="J44" s="36"/>
      <c r="K44" s="39"/>
    </row>
    <row r="45" spans="2:11" s="1" customFormat="1" ht="14.45" customHeight="1">
      <c r="B45" s="35"/>
      <c r="C45" s="36"/>
      <c r="D45" s="36"/>
      <c r="E45" s="336" t="str">
        <f>E7</f>
        <v>Nikolčický potok, ř. km 4,200 - 4,600, Nikolčice, Oprava koryta</v>
      </c>
      <c r="F45" s="337"/>
      <c r="G45" s="337"/>
      <c r="H45" s="337"/>
      <c r="I45" s="36"/>
      <c r="J45" s="36"/>
      <c r="K45" s="39"/>
    </row>
    <row r="46" spans="2:11" s="1" customFormat="1" ht="14.45" customHeight="1">
      <c r="B46" s="35"/>
      <c r="C46" s="33" t="s">
        <v>88</v>
      </c>
      <c r="D46" s="36"/>
      <c r="E46" s="36"/>
      <c r="F46" s="36"/>
      <c r="G46" s="36"/>
      <c r="H46" s="36"/>
      <c r="I46" s="36"/>
      <c r="J46" s="36"/>
      <c r="K46" s="39"/>
    </row>
    <row r="47" spans="2:11" s="1" customFormat="1" ht="16.149999999999999" customHeight="1">
      <c r="B47" s="35"/>
      <c r="C47" s="36"/>
      <c r="D47" s="36"/>
      <c r="E47" s="338" t="str">
        <f>E9</f>
        <v>SO 02 - Oprava opevnění</v>
      </c>
      <c r="F47" s="339"/>
      <c r="G47" s="339"/>
      <c r="H47" s="339"/>
      <c r="I47" s="36"/>
      <c r="J47" s="36"/>
      <c r="K47" s="39"/>
    </row>
    <row r="48" spans="2:11" s="1" customFormat="1" ht="6.95" customHeight="1">
      <c r="B48" s="35"/>
      <c r="C48" s="36"/>
      <c r="D48" s="36"/>
      <c r="E48" s="36"/>
      <c r="F48" s="36"/>
      <c r="G48" s="36"/>
      <c r="H48" s="36"/>
      <c r="I48" s="36"/>
      <c r="J48" s="36"/>
      <c r="K48" s="39"/>
    </row>
    <row r="49" spans="2:47" s="1" customFormat="1" ht="18" customHeight="1">
      <c r="B49" s="35"/>
      <c r="C49" s="33" t="s">
        <v>21</v>
      </c>
      <c r="D49" s="36"/>
      <c r="E49" s="36"/>
      <c r="F49" s="31" t="str">
        <f>F12</f>
        <v xml:space="preserve"> </v>
      </c>
      <c r="G49" s="36"/>
      <c r="H49" s="36"/>
      <c r="I49" s="33" t="s">
        <v>23</v>
      </c>
      <c r="J49" s="96" t="str">
        <f>IF(J12="","",J12)</f>
        <v>30. 11. 2017</v>
      </c>
      <c r="K49" s="39"/>
    </row>
    <row r="50" spans="2:47" s="1" customFormat="1" ht="6.95" customHeight="1">
      <c r="B50" s="35"/>
      <c r="C50" s="36"/>
      <c r="D50" s="36"/>
      <c r="E50" s="36"/>
      <c r="F50" s="36"/>
      <c r="G50" s="36"/>
      <c r="H50" s="36"/>
      <c r="I50" s="36"/>
      <c r="J50" s="36"/>
      <c r="K50" s="39"/>
    </row>
    <row r="51" spans="2:47" s="1" customFormat="1" ht="15">
      <c r="B51" s="35"/>
      <c r="C51" s="33" t="s">
        <v>25</v>
      </c>
      <c r="D51" s="36"/>
      <c r="E51" s="36"/>
      <c r="F51" s="31" t="str">
        <f>E15</f>
        <v xml:space="preserve"> </v>
      </c>
      <c r="G51" s="36"/>
      <c r="H51" s="36"/>
      <c r="I51" s="33" t="s">
        <v>29</v>
      </c>
      <c r="J51" s="301" t="str">
        <f>E21</f>
        <v xml:space="preserve"> </v>
      </c>
      <c r="K51" s="39"/>
    </row>
    <row r="52" spans="2:47" s="1" customFormat="1" ht="14.45" customHeight="1">
      <c r="B52" s="35"/>
      <c r="C52" s="33" t="s">
        <v>28</v>
      </c>
      <c r="D52" s="36"/>
      <c r="E52" s="36"/>
      <c r="F52" s="31" t="str">
        <f>IF(E18="","",E18)</f>
        <v xml:space="preserve"> </v>
      </c>
      <c r="G52" s="36"/>
      <c r="H52" s="36"/>
      <c r="I52" s="36"/>
      <c r="J52" s="331"/>
      <c r="K52" s="39"/>
    </row>
    <row r="53" spans="2:47" s="1" customFormat="1" ht="10.35" customHeight="1">
      <c r="B53" s="35"/>
      <c r="C53" s="36"/>
      <c r="D53" s="36"/>
      <c r="E53" s="36"/>
      <c r="F53" s="36"/>
      <c r="G53" s="36"/>
      <c r="H53" s="36"/>
      <c r="I53" s="36"/>
      <c r="J53" s="36"/>
      <c r="K53" s="39"/>
    </row>
    <row r="54" spans="2:47" s="1" customFormat="1" ht="29.25" customHeight="1">
      <c r="B54" s="35"/>
      <c r="C54" s="112" t="s">
        <v>91</v>
      </c>
      <c r="D54" s="105"/>
      <c r="E54" s="105"/>
      <c r="F54" s="105"/>
      <c r="G54" s="105"/>
      <c r="H54" s="105"/>
      <c r="I54" s="105"/>
      <c r="J54" s="113" t="s">
        <v>92</v>
      </c>
      <c r="K54" s="114"/>
    </row>
    <row r="55" spans="2:47" s="1" customFormat="1" ht="10.35" customHeight="1">
      <c r="B55" s="35"/>
      <c r="C55" s="36"/>
      <c r="D55" s="36"/>
      <c r="E55" s="36"/>
      <c r="F55" s="36"/>
      <c r="G55" s="36"/>
      <c r="H55" s="36"/>
      <c r="I55" s="36"/>
      <c r="J55" s="36"/>
      <c r="K55" s="39"/>
    </row>
    <row r="56" spans="2:47" s="1" customFormat="1" ht="29.25" customHeight="1">
      <c r="B56" s="35"/>
      <c r="C56" s="115" t="s">
        <v>93</v>
      </c>
      <c r="D56" s="36"/>
      <c r="E56" s="36"/>
      <c r="F56" s="36"/>
      <c r="G56" s="36"/>
      <c r="H56" s="36"/>
      <c r="I56" s="36"/>
      <c r="J56" s="102">
        <f>J57</f>
        <v>0</v>
      </c>
      <c r="K56" s="39"/>
      <c r="AU56" s="21" t="s">
        <v>94</v>
      </c>
    </row>
    <row r="57" spans="2:47" s="7" customFormat="1" ht="24.95" customHeight="1">
      <c r="B57" s="116"/>
      <c r="C57" s="117"/>
      <c r="D57" s="118" t="s">
        <v>95</v>
      </c>
      <c r="E57" s="119"/>
      <c r="F57" s="119"/>
      <c r="G57" s="119"/>
      <c r="H57" s="119"/>
      <c r="I57" s="119"/>
      <c r="J57" s="120">
        <f>SUM(J58:J63)</f>
        <v>0</v>
      </c>
      <c r="K57" s="121"/>
    </row>
    <row r="58" spans="2:47" s="7" customFormat="1" ht="24.95" customHeight="1">
      <c r="B58" s="116"/>
      <c r="C58" s="285"/>
      <c r="D58" s="124" t="s">
        <v>96</v>
      </c>
      <c r="E58" s="125"/>
      <c r="F58" s="125"/>
      <c r="G58" s="125"/>
      <c r="H58" s="125"/>
      <c r="I58" s="125"/>
      <c r="J58" s="126">
        <f>J85</f>
        <v>0</v>
      </c>
      <c r="K58" s="121"/>
    </row>
    <row r="59" spans="2:47" s="8" customFormat="1" ht="19.899999999999999" customHeight="1">
      <c r="B59" s="122"/>
      <c r="C59" s="123"/>
      <c r="D59" s="124" t="s">
        <v>366</v>
      </c>
      <c r="E59" s="125"/>
      <c r="F59" s="125"/>
      <c r="G59" s="125"/>
      <c r="H59" s="125"/>
      <c r="I59" s="125"/>
      <c r="J59" s="126">
        <f>J245</f>
        <v>0</v>
      </c>
      <c r="K59" s="127"/>
    </row>
    <row r="60" spans="2:47" s="8" customFormat="1" ht="19.899999999999999" customHeight="1">
      <c r="B60" s="122"/>
      <c r="C60" s="286"/>
      <c r="D60" s="124" t="s">
        <v>97</v>
      </c>
      <c r="E60" s="125"/>
      <c r="F60" s="125"/>
      <c r="G60" s="125"/>
      <c r="H60" s="125"/>
      <c r="I60" s="125"/>
      <c r="J60" s="126">
        <f>J234</f>
        <v>0</v>
      </c>
      <c r="K60" s="127"/>
    </row>
    <row r="61" spans="2:47" s="8" customFormat="1" ht="19.899999999999999" customHeight="1">
      <c r="B61" s="122"/>
      <c r="C61" s="123"/>
      <c r="D61" s="124" t="s">
        <v>98</v>
      </c>
      <c r="E61" s="125"/>
      <c r="F61" s="125"/>
      <c r="G61" s="125"/>
      <c r="H61" s="125"/>
      <c r="I61" s="125"/>
      <c r="J61" s="126">
        <f>J286</f>
        <v>0</v>
      </c>
      <c r="K61" s="127"/>
    </row>
    <row r="62" spans="2:47" s="8" customFormat="1" ht="19.899999999999999" customHeight="1">
      <c r="B62" s="122"/>
      <c r="C62" s="123"/>
      <c r="D62" s="124" t="s">
        <v>99</v>
      </c>
      <c r="E62" s="125"/>
      <c r="F62" s="125"/>
      <c r="G62" s="125"/>
      <c r="H62" s="125"/>
      <c r="I62" s="125"/>
      <c r="J62" s="126">
        <f>J305</f>
        <v>0</v>
      </c>
      <c r="K62" s="127"/>
    </row>
    <row r="63" spans="2:47" s="8" customFormat="1" ht="19.899999999999999" customHeight="1">
      <c r="B63" s="122"/>
      <c r="C63" s="123"/>
      <c r="D63" s="124" t="s">
        <v>100</v>
      </c>
      <c r="E63" s="125"/>
      <c r="F63" s="125"/>
      <c r="G63" s="125"/>
      <c r="H63" s="125"/>
      <c r="I63" s="125"/>
      <c r="J63" s="126">
        <f>J319</f>
        <v>0</v>
      </c>
      <c r="K63" s="127"/>
    </row>
    <row r="64" spans="2:47" s="1" customFormat="1" ht="21.75" customHeight="1">
      <c r="B64" s="35"/>
      <c r="C64" s="36"/>
      <c r="D64" s="36"/>
      <c r="E64" s="36"/>
      <c r="F64" s="36"/>
      <c r="G64" s="36"/>
      <c r="H64" s="36"/>
      <c r="I64" s="36"/>
      <c r="J64" s="36"/>
      <c r="K64" s="39"/>
    </row>
    <row r="65" spans="2:12" s="1" customFormat="1" ht="6.95" customHeight="1">
      <c r="B65" s="50"/>
      <c r="C65" s="51"/>
      <c r="D65" s="51"/>
      <c r="E65" s="51"/>
      <c r="F65" s="51"/>
      <c r="G65" s="51"/>
      <c r="H65" s="51"/>
      <c r="I65" s="51"/>
      <c r="J65" s="51"/>
      <c r="K65" s="52"/>
    </row>
    <row r="69" spans="2:12" s="1" customFormat="1" ht="6.95" customHeight="1">
      <c r="B69" s="53"/>
      <c r="C69" s="54"/>
      <c r="D69" s="54"/>
      <c r="E69" s="54"/>
      <c r="F69" s="54"/>
      <c r="G69" s="54"/>
      <c r="H69" s="54"/>
      <c r="I69" s="54"/>
      <c r="J69" s="54"/>
      <c r="K69" s="54"/>
      <c r="L69" s="35"/>
    </row>
    <row r="70" spans="2:12" s="1" customFormat="1" ht="36.950000000000003" customHeight="1">
      <c r="B70" s="35"/>
      <c r="C70" s="55" t="s">
        <v>101</v>
      </c>
      <c r="L70" s="35"/>
    </row>
    <row r="71" spans="2:12" s="1" customFormat="1" ht="6.95" customHeight="1">
      <c r="B71" s="35"/>
      <c r="L71" s="35"/>
    </row>
    <row r="72" spans="2:12" s="1" customFormat="1" ht="14.45" customHeight="1">
      <c r="B72" s="35"/>
      <c r="C72" s="57" t="s">
        <v>17</v>
      </c>
      <c r="L72" s="35"/>
    </row>
    <row r="73" spans="2:12" s="1" customFormat="1" ht="14.45" customHeight="1">
      <c r="B73" s="35"/>
      <c r="E73" s="332" t="str">
        <f>E7</f>
        <v>Nikolčický potok, ř. km 4,200 - 4,600, Nikolčice, Oprava koryta</v>
      </c>
      <c r="F73" s="333"/>
      <c r="G73" s="333"/>
      <c r="H73" s="333"/>
      <c r="L73" s="35"/>
    </row>
    <row r="74" spans="2:12" s="1" customFormat="1" ht="14.45" customHeight="1">
      <c r="B74" s="35"/>
      <c r="C74" s="57" t="s">
        <v>88</v>
      </c>
      <c r="L74" s="35"/>
    </row>
    <row r="75" spans="2:12" s="1" customFormat="1" ht="16.149999999999999" customHeight="1">
      <c r="B75" s="35"/>
      <c r="E75" s="323" t="str">
        <f>E9</f>
        <v>SO 02 - Oprava opevnění</v>
      </c>
      <c r="F75" s="334"/>
      <c r="G75" s="334"/>
      <c r="H75" s="334"/>
      <c r="L75" s="35"/>
    </row>
    <row r="76" spans="2:12" s="1" customFormat="1" ht="6.95" customHeight="1">
      <c r="B76" s="35"/>
      <c r="L76" s="35"/>
    </row>
    <row r="77" spans="2:12" s="1" customFormat="1" ht="18" customHeight="1">
      <c r="B77" s="35"/>
      <c r="C77" s="57" t="s">
        <v>21</v>
      </c>
      <c r="F77" s="128" t="str">
        <f>F12</f>
        <v xml:space="preserve"> </v>
      </c>
      <c r="I77" s="57" t="s">
        <v>23</v>
      </c>
      <c r="J77" s="61" t="str">
        <f>IF(J12="","",J12)</f>
        <v>30. 11. 2017</v>
      </c>
      <c r="L77" s="35"/>
    </row>
    <row r="78" spans="2:12" s="1" customFormat="1" ht="6.95" customHeight="1">
      <c r="B78" s="35"/>
      <c r="L78" s="35"/>
    </row>
    <row r="79" spans="2:12" s="1" customFormat="1" ht="15">
      <c r="B79" s="35"/>
      <c r="C79" s="57" t="s">
        <v>25</v>
      </c>
      <c r="F79" s="128" t="str">
        <f>E15</f>
        <v xml:space="preserve"> </v>
      </c>
      <c r="I79" s="57" t="s">
        <v>29</v>
      </c>
      <c r="J79" s="128" t="str">
        <f>E21</f>
        <v xml:space="preserve"> </v>
      </c>
      <c r="L79" s="35"/>
    </row>
    <row r="80" spans="2:12" s="1" customFormat="1" ht="14.45" customHeight="1">
      <c r="B80" s="35"/>
      <c r="C80" s="57" t="s">
        <v>28</v>
      </c>
      <c r="F80" s="128" t="str">
        <f>IF(E18="","",E18)</f>
        <v xml:space="preserve"> </v>
      </c>
      <c r="L80" s="35"/>
    </row>
    <row r="81" spans="2:63" s="1" customFormat="1" ht="10.35" customHeight="1">
      <c r="B81" s="35"/>
      <c r="L81" s="35"/>
    </row>
    <row r="82" spans="2:63" s="9" customFormat="1" ht="29.25" customHeight="1">
      <c r="B82" s="129"/>
      <c r="C82" s="130" t="s">
        <v>102</v>
      </c>
      <c r="D82" s="131" t="s">
        <v>51</v>
      </c>
      <c r="E82" s="131" t="s">
        <v>47</v>
      </c>
      <c r="F82" s="131" t="s">
        <v>103</v>
      </c>
      <c r="G82" s="131" t="s">
        <v>104</v>
      </c>
      <c r="H82" s="131" t="s">
        <v>105</v>
      </c>
      <c r="I82" s="131" t="s">
        <v>106</v>
      </c>
      <c r="J82" s="131" t="s">
        <v>92</v>
      </c>
      <c r="K82" s="132" t="s">
        <v>107</v>
      </c>
      <c r="L82" s="129"/>
      <c r="M82" s="67" t="s">
        <v>108</v>
      </c>
      <c r="N82" s="68" t="s">
        <v>36</v>
      </c>
      <c r="O82" s="68" t="s">
        <v>109</v>
      </c>
      <c r="P82" s="68" t="s">
        <v>110</v>
      </c>
      <c r="Q82" s="68" t="s">
        <v>111</v>
      </c>
      <c r="R82" s="68" t="s">
        <v>112</v>
      </c>
      <c r="S82" s="68" t="s">
        <v>113</v>
      </c>
      <c r="T82" s="69" t="s">
        <v>114</v>
      </c>
    </row>
    <row r="83" spans="2:63" s="1" customFormat="1" ht="29.25" customHeight="1">
      <c r="B83" s="35"/>
      <c r="C83" s="71" t="s">
        <v>93</v>
      </c>
      <c r="J83" s="133">
        <f>J84</f>
        <v>0</v>
      </c>
      <c r="L83" s="35"/>
      <c r="M83" s="70"/>
      <c r="N83" s="62"/>
      <c r="O83" s="62"/>
      <c r="P83" s="134">
        <f>P84</f>
        <v>2320.37273</v>
      </c>
      <c r="Q83" s="62"/>
      <c r="R83" s="134">
        <f>R84</f>
        <v>959.87467575999995</v>
      </c>
      <c r="S83" s="62"/>
      <c r="T83" s="135">
        <f>T84</f>
        <v>35.994949999999996</v>
      </c>
      <c r="AT83" s="21" t="s">
        <v>65</v>
      </c>
      <c r="AU83" s="21" t="s">
        <v>94</v>
      </c>
      <c r="BK83" s="136">
        <f>BK84</f>
        <v>0</v>
      </c>
    </row>
    <row r="84" spans="2:63" s="10" customFormat="1" ht="37.35" customHeight="1">
      <c r="B84" s="137"/>
      <c r="D84" s="138" t="s">
        <v>65</v>
      </c>
      <c r="E84" s="139" t="s">
        <v>115</v>
      </c>
      <c r="F84" s="139" t="s">
        <v>116</v>
      </c>
      <c r="J84" s="140">
        <f>J85+J234+J245+J286+J305+J319</f>
        <v>0</v>
      </c>
      <c r="L84" s="137"/>
      <c r="M84" s="141"/>
      <c r="N84" s="142"/>
      <c r="O84" s="142"/>
      <c r="P84" s="143">
        <f>P245+P286+P305+P319</f>
        <v>2320.37273</v>
      </c>
      <c r="Q84" s="142"/>
      <c r="R84" s="143">
        <f>R245+R286+R305+R319</f>
        <v>959.87467575999995</v>
      </c>
      <c r="S84" s="142"/>
      <c r="T84" s="144">
        <f>T245+T286+T305+T319</f>
        <v>35.994949999999996</v>
      </c>
      <c r="AR84" s="138" t="s">
        <v>74</v>
      </c>
      <c r="AT84" s="145" t="s">
        <v>65</v>
      </c>
      <c r="AU84" s="145" t="s">
        <v>66</v>
      </c>
      <c r="AY84" s="138" t="s">
        <v>117</v>
      </c>
      <c r="BK84" s="146">
        <f>BK245+BK286+BK305+BK319</f>
        <v>0</v>
      </c>
    </row>
    <row r="85" spans="2:63" s="10" customFormat="1" ht="18" customHeight="1">
      <c r="B85" s="137"/>
      <c r="D85" s="138" t="s">
        <v>65</v>
      </c>
      <c r="E85" s="147" t="s">
        <v>74</v>
      </c>
      <c r="F85" s="147" t="s">
        <v>118</v>
      </c>
      <c r="J85" s="148">
        <f>SUM(J86:J231)</f>
        <v>0</v>
      </c>
      <c r="L85" s="137"/>
      <c r="M85" s="141"/>
      <c r="N85" s="283"/>
      <c r="O85" s="283"/>
      <c r="P85" s="284"/>
      <c r="Q85" s="283"/>
      <c r="R85" s="284"/>
      <c r="S85" s="283"/>
      <c r="T85" s="144"/>
      <c r="AR85" s="138"/>
      <c r="AT85" s="145"/>
      <c r="AU85" s="145"/>
      <c r="AY85" s="138"/>
      <c r="BK85" s="146"/>
    </row>
    <row r="86" spans="2:63" s="10" customFormat="1" ht="29.25" customHeight="1">
      <c r="B86" s="137"/>
      <c r="C86" s="150" t="s">
        <v>74</v>
      </c>
      <c r="D86" s="150" t="s">
        <v>119</v>
      </c>
      <c r="E86" s="151" t="s">
        <v>120</v>
      </c>
      <c r="F86" s="152" t="s">
        <v>121</v>
      </c>
      <c r="G86" s="153" t="s">
        <v>122</v>
      </c>
      <c r="H86" s="154">
        <v>345</v>
      </c>
      <c r="I86" s="155"/>
      <c r="J86" s="155">
        <f>ROUND(I86*H86,2)</f>
        <v>0</v>
      </c>
      <c r="K86" s="152" t="s">
        <v>123</v>
      </c>
      <c r="L86" s="137"/>
      <c r="M86" s="141"/>
      <c r="N86" s="283"/>
      <c r="O86" s="283"/>
      <c r="P86" s="284"/>
      <c r="Q86" s="283"/>
      <c r="R86" s="284"/>
      <c r="S86" s="283"/>
      <c r="T86" s="144"/>
      <c r="AR86" s="138"/>
      <c r="AT86" s="145"/>
      <c r="AU86" s="145"/>
      <c r="AY86" s="138"/>
      <c r="BK86" s="146"/>
    </row>
    <row r="87" spans="2:63" s="10" customFormat="1" ht="24" customHeight="1">
      <c r="B87" s="137"/>
      <c r="C87" s="1"/>
      <c r="D87" s="161" t="s">
        <v>125</v>
      </c>
      <c r="E87" s="1"/>
      <c r="F87" s="162" t="s">
        <v>126</v>
      </c>
      <c r="G87" s="1"/>
      <c r="H87" s="1"/>
      <c r="I87" s="1"/>
      <c r="J87" s="1"/>
      <c r="K87" s="1"/>
      <c r="L87" s="137"/>
      <c r="M87" s="141"/>
      <c r="N87" s="283"/>
      <c r="O87" s="283"/>
      <c r="P87" s="284"/>
      <c r="Q87" s="283"/>
      <c r="R87" s="284"/>
      <c r="S87" s="283"/>
      <c r="T87" s="144"/>
      <c r="AR87" s="138"/>
      <c r="AT87" s="145"/>
      <c r="AU87" s="145"/>
      <c r="AY87" s="138"/>
      <c r="BK87" s="146"/>
    </row>
    <row r="88" spans="2:63" s="10" customFormat="1" ht="174" customHeight="1">
      <c r="B88" s="137"/>
      <c r="C88" s="1"/>
      <c r="D88" s="161" t="s">
        <v>127</v>
      </c>
      <c r="E88" s="1"/>
      <c r="F88" s="164" t="s">
        <v>128</v>
      </c>
      <c r="G88" s="1"/>
      <c r="H88" s="1"/>
      <c r="I88" s="1"/>
      <c r="J88" s="1"/>
      <c r="K88" s="1"/>
      <c r="L88" s="137"/>
      <c r="M88" s="141"/>
      <c r="N88" s="283"/>
      <c r="O88" s="283"/>
      <c r="P88" s="284"/>
      <c r="Q88" s="283"/>
      <c r="R88" s="284"/>
      <c r="S88" s="283"/>
      <c r="T88" s="144"/>
      <c r="AR88" s="138"/>
      <c r="AT88" s="145"/>
      <c r="AU88" s="145"/>
      <c r="AY88" s="138"/>
      <c r="BK88" s="146"/>
    </row>
    <row r="89" spans="2:63" s="10" customFormat="1" ht="18" customHeight="1">
      <c r="B89" s="137"/>
      <c r="C89" s="11"/>
      <c r="D89" s="161" t="s">
        <v>129</v>
      </c>
      <c r="E89" s="166" t="s">
        <v>5</v>
      </c>
      <c r="F89" s="167" t="s">
        <v>652</v>
      </c>
      <c r="G89" s="11"/>
      <c r="H89" s="168">
        <v>345</v>
      </c>
      <c r="I89" s="11"/>
      <c r="J89" s="11"/>
      <c r="K89" s="11"/>
      <c r="L89" s="137"/>
      <c r="M89" s="141"/>
      <c r="N89" s="283"/>
      <c r="O89" s="283"/>
      <c r="P89" s="284"/>
      <c r="Q89" s="283"/>
      <c r="R89" s="284"/>
      <c r="S89" s="283"/>
      <c r="T89" s="144"/>
      <c r="AR89" s="138"/>
      <c r="AT89" s="145"/>
      <c r="AU89" s="145"/>
      <c r="AY89" s="138"/>
      <c r="BK89" s="146"/>
    </row>
    <row r="90" spans="2:63" s="10" customFormat="1" ht="18" customHeight="1">
      <c r="B90" s="137"/>
      <c r="C90" s="150" t="s">
        <v>76</v>
      </c>
      <c r="D90" s="150" t="s">
        <v>119</v>
      </c>
      <c r="E90" s="151" t="s">
        <v>130</v>
      </c>
      <c r="F90" s="152" t="s">
        <v>131</v>
      </c>
      <c r="G90" s="153" t="s">
        <v>132</v>
      </c>
      <c r="H90" s="154">
        <v>6.4</v>
      </c>
      <c r="I90" s="155"/>
      <c r="J90" s="155">
        <f>ROUND(I90*H90,2)</f>
        <v>0</v>
      </c>
      <c r="K90" s="152" t="s">
        <v>123</v>
      </c>
      <c r="L90" s="137"/>
      <c r="M90" s="141"/>
      <c r="N90" s="283"/>
      <c r="O90" s="283"/>
      <c r="P90" s="284"/>
      <c r="Q90" s="283"/>
      <c r="R90" s="284"/>
      <c r="S90" s="283"/>
      <c r="T90" s="144"/>
      <c r="AR90" s="138"/>
      <c r="AT90" s="145"/>
      <c r="AU90" s="145"/>
      <c r="AY90" s="138"/>
      <c r="BK90" s="146"/>
    </row>
    <row r="91" spans="2:63" s="10" customFormat="1" ht="18.75" customHeight="1">
      <c r="B91" s="137"/>
      <c r="C91" s="1"/>
      <c r="D91" s="161" t="s">
        <v>125</v>
      </c>
      <c r="E91" s="1"/>
      <c r="F91" s="162" t="s">
        <v>133</v>
      </c>
      <c r="G91" s="1"/>
      <c r="H91" s="1"/>
      <c r="I91" s="1"/>
      <c r="J91" s="1"/>
      <c r="K91" s="1"/>
      <c r="L91" s="137"/>
      <c r="M91" s="141"/>
      <c r="N91" s="283"/>
      <c r="O91" s="283"/>
      <c r="P91" s="284"/>
      <c r="Q91" s="283"/>
      <c r="R91" s="284"/>
      <c r="S91" s="283"/>
      <c r="T91" s="144"/>
      <c r="AR91" s="138"/>
      <c r="AT91" s="145"/>
      <c r="AU91" s="145"/>
      <c r="AY91" s="138"/>
      <c r="BK91" s="146"/>
    </row>
    <row r="92" spans="2:63" s="10" customFormat="1" ht="61.5" customHeight="1">
      <c r="B92" s="137"/>
      <c r="C92" s="1"/>
      <c r="D92" s="161" t="s">
        <v>127</v>
      </c>
      <c r="E92" s="1"/>
      <c r="F92" s="164" t="s">
        <v>134</v>
      </c>
      <c r="G92" s="1"/>
      <c r="H92" s="1"/>
      <c r="I92" s="1"/>
      <c r="J92" s="1"/>
      <c r="K92" s="1"/>
      <c r="L92" s="137"/>
      <c r="M92" s="141"/>
      <c r="N92" s="283"/>
      <c r="O92" s="283"/>
      <c r="P92" s="284"/>
      <c r="Q92" s="283"/>
      <c r="R92" s="284"/>
      <c r="S92" s="283"/>
      <c r="T92" s="144"/>
      <c r="AR92" s="138"/>
      <c r="AT92" s="145"/>
      <c r="AU92" s="145"/>
      <c r="AY92" s="138"/>
      <c r="BK92" s="146"/>
    </row>
    <row r="93" spans="2:63" s="10" customFormat="1" ht="18" customHeight="1">
      <c r="B93" s="137"/>
      <c r="C93" s="150" t="s">
        <v>135</v>
      </c>
      <c r="D93" s="150" t="s">
        <v>119</v>
      </c>
      <c r="E93" s="151" t="s">
        <v>136</v>
      </c>
      <c r="F93" s="152" t="s">
        <v>137</v>
      </c>
      <c r="G93" s="153" t="s">
        <v>138</v>
      </c>
      <c r="H93" s="154">
        <v>6</v>
      </c>
      <c r="I93" s="155"/>
      <c r="J93" s="155">
        <f>ROUND(I93*H93,2)</f>
        <v>0</v>
      </c>
      <c r="K93" s="152" t="s">
        <v>123</v>
      </c>
      <c r="L93" s="137"/>
      <c r="M93" s="141"/>
      <c r="N93" s="283"/>
      <c r="O93" s="283"/>
      <c r="P93" s="284"/>
      <c r="Q93" s="283"/>
      <c r="R93" s="284"/>
      <c r="S93" s="283"/>
      <c r="T93" s="144"/>
      <c r="AR93" s="138"/>
      <c r="AT93" s="145"/>
      <c r="AU93" s="145"/>
      <c r="AY93" s="138"/>
      <c r="BK93" s="146"/>
    </row>
    <row r="94" spans="2:63" s="10" customFormat="1" ht="30.75" customHeight="1">
      <c r="B94" s="137"/>
      <c r="C94" s="1"/>
      <c r="D94" s="161" t="s">
        <v>125</v>
      </c>
      <c r="E94" s="1"/>
      <c r="F94" s="162" t="s">
        <v>139</v>
      </c>
      <c r="G94" s="1"/>
      <c r="H94" s="1"/>
      <c r="I94" s="1"/>
      <c r="J94" s="1"/>
      <c r="K94" s="1"/>
      <c r="L94" s="137"/>
      <c r="M94" s="141"/>
      <c r="N94" s="283"/>
      <c r="O94" s="283"/>
      <c r="P94" s="284"/>
      <c r="Q94" s="283"/>
      <c r="R94" s="284"/>
      <c r="S94" s="283"/>
      <c r="T94" s="144"/>
      <c r="AR94" s="138"/>
      <c r="AT94" s="145"/>
      <c r="AU94" s="145"/>
      <c r="AY94" s="138"/>
      <c r="BK94" s="146"/>
    </row>
    <row r="95" spans="2:63" s="10" customFormat="1" ht="158.25" customHeight="1">
      <c r="B95" s="137"/>
      <c r="C95" s="1"/>
      <c r="D95" s="161" t="s">
        <v>127</v>
      </c>
      <c r="E95" s="1"/>
      <c r="F95" s="164" t="s">
        <v>140</v>
      </c>
      <c r="G95" s="1"/>
      <c r="H95" s="1"/>
      <c r="I95" s="1"/>
      <c r="J95" s="1"/>
      <c r="K95" s="1"/>
      <c r="L95" s="137"/>
      <c r="M95" s="141"/>
      <c r="N95" s="283"/>
      <c r="O95" s="283"/>
      <c r="P95" s="284"/>
      <c r="Q95" s="283"/>
      <c r="R95" s="284"/>
      <c r="S95" s="283"/>
      <c r="T95" s="144"/>
      <c r="AR95" s="138"/>
      <c r="AT95" s="145"/>
      <c r="AU95" s="145"/>
      <c r="AY95" s="138"/>
      <c r="BK95" s="146"/>
    </row>
    <row r="96" spans="2:63" s="10" customFormat="1" ht="18" customHeight="1">
      <c r="B96" s="137"/>
      <c r="C96" s="150" t="s">
        <v>124</v>
      </c>
      <c r="D96" s="150" t="s">
        <v>119</v>
      </c>
      <c r="E96" s="151" t="s">
        <v>141</v>
      </c>
      <c r="F96" s="152" t="s">
        <v>142</v>
      </c>
      <c r="G96" s="153" t="s">
        <v>138</v>
      </c>
      <c r="H96" s="154">
        <v>5</v>
      </c>
      <c r="I96" s="155"/>
      <c r="J96" s="155">
        <f>ROUND(I96*H96,2)</f>
        <v>0</v>
      </c>
      <c r="K96" s="152" t="s">
        <v>123</v>
      </c>
      <c r="L96" s="137"/>
      <c r="M96" s="141"/>
      <c r="N96" s="283"/>
      <c r="O96" s="283"/>
      <c r="P96" s="284"/>
      <c r="Q96" s="283"/>
      <c r="R96" s="284"/>
      <c r="S96" s="283"/>
      <c r="T96" s="144"/>
      <c r="AR96" s="138"/>
      <c r="AT96" s="145"/>
      <c r="AU96" s="145"/>
      <c r="AY96" s="138"/>
      <c r="BK96" s="146"/>
    </row>
    <row r="97" spans="2:63" s="10" customFormat="1" ht="28.5" customHeight="1">
      <c r="B97" s="137"/>
      <c r="C97" s="1"/>
      <c r="D97" s="161" t="s">
        <v>125</v>
      </c>
      <c r="E97" s="1"/>
      <c r="F97" s="162" t="s">
        <v>143</v>
      </c>
      <c r="G97" s="1"/>
      <c r="H97" s="1"/>
      <c r="I97" s="1"/>
      <c r="J97" s="1"/>
      <c r="K97" s="1"/>
      <c r="L97" s="137"/>
      <c r="M97" s="141"/>
      <c r="N97" s="283"/>
      <c r="O97" s="283"/>
      <c r="P97" s="284"/>
      <c r="Q97" s="283"/>
      <c r="R97" s="284"/>
      <c r="S97" s="283"/>
      <c r="T97" s="144"/>
      <c r="AR97" s="138"/>
      <c r="AT97" s="145"/>
      <c r="AU97" s="145"/>
      <c r="AY97" s="138"/>
      <c r="BK97" s="146"/>
    </row>
    <row r="98" spans="2:63" s="10" customFormat="1" ht="150" customHeight="1">
      <c r="B98" s="137"/>
      <c r="C98" s="1"/>
      <c r="D98" s="161" t="s">
        <v>127</v>
      </c>
      <c r="E98" s="1"/>
      <c r="F98" s="164" t="s">
        <v>140</v>
      </c>
      <c r="G98" s="1"/>
      <c r="H98" s="1"/>
      <c r="I98" s="1"/>
      <c r="J98" s="1"/>
      <c r="K98" s="1"/>
      <c r="L98" s="137"/>
      <c r="M98" s="141"/>
      <c r="N98" s="283"/>
      <c r="O98" s="283"/>
      <c r="P98" s="284"/>
      <c r="Q98" s="283"/>
      <c r="R98" s="284"/>
      <c r="S98" s="283"/>
      <c r="T98" s="144"/>
      <c r="AR98" s="138"/>
      <c r="AT98" s="145"/>
      <c r="AU98" s="145"/>
      <c r="AY98" s="138"/>
      <c r="BK98" s="146"/>
    </row>
    <row r="99" spans="2:63" s="10" customFormat="1" ht="18" customHeight="1">
      <c r="B99" s="137"/>
      <c r="C99" s="150" t="s">
        <v>144</v>
      </c>
      <c r="D99" s="150" t="s">
        <v>119</v>
      </c>
      <c r="E99" s="151" t="s">
        <v>145</v>
      </c>
      <c r="F99" s="152" t="s">
        <v>146</v>
      </c>
      <c r="G99" s="153" t="s">
        <v>138</v>
      </c>
      <c r="H99" s="154">
        <v>9</v>
      </c>
      <c r="I99" s="155"/>
      <c r="J99" s="155">
        <f>ROUND(I99*H99,2)</f>
        <v>0</v>
      </c>
      <c r="K99" s="152" t="s">
        <v>123</v>
      </c>
      <c r="L99" s="137"/>
      <c r="M99" s="141"/>
      <c r="N99" s="283"/>
      <c r="O99" s="283"/>
      <c r="P99" s="284"/>
      <c r="Q99" s="283"/>
      <c r="R99" s="284"/>
      <c r="S99" s="283"/>
      <c r="T99" s="144"/>
      <c r="AR99" s="138"/>
      <c r="AT99" s="145"/>
      <c r="AU99" s="145"/>
      <c r="AY99" s="138"/>
      <c r="BK99" s="146"/>
    </row>
    <row r="100" spans="2:63" s="10" customFormat="1" ht="30" customHeight="1">
      <c r="B100" s="137"/>
      <c r="C100" s="1"/>
      <c r="D100" s="161" t="s">
        <v>125</v>
      </c>
      <c r="E100" s="1"/>
      <c r="F100" s="162" t="s">
        <v>147</v>
      </c>
      <c r="G100" s="1"/>
      <c r="H100" s="1"/>
      <c r="I100" s="1"/>
      <c r="J100" s="1"/>
      <c r="K100" s="1"/>
      <c r="L100" s="137"/>
      <c r="M100" s="141"/>
      <c r="N100" s="283"/>
      <c r="O100" s="283"/>
      <c r="P100" s="284"/>
      <c r="Q100" s="283"/>
      <c r="R100" s="284"/>
      <c r="S100" s="283"/>
      <c r="T100" s="144"/>
      <c r="AR100" s="138"/>
      <c r="AT100" s="145"/>
      <c r="AU100" s="145"/>
      <c r="AY100" s="138"/>
      <c r="BK100" s="146"/>
    </row>
    <row r="101" spans="2:63" s="10" customFormat="1" ht="151.5" customHeight="1">
      <c r="B101" s="137"/>
      <c r="C101" s="1"/>
      <c r="D101" s="161" t="s">
        <v>127</v>
      </c>
      <c r="E101" s="1"/>
      <c r="F101" s="164" t="s">
        <v>140</v>
      </c>
      <c r="G101" s="1"/>
      <c r="H101" s="1"/>
      <c r="I101" s="1"/>
      <c r="J101" s="1"/>
      <c r="K101" s="1"/>
      <c r="L101" s="137"/>
      <c r="M101" s="141"/>
      <c r="N101" s="283"/>
      <c r="O101" s="283"/>
      <c r="P101" s="284"/>
      <c r="Q101" s="283"/>
      <c r="R101" s="284"/>
      <c r="S101" s="283"/>
      <c r="T101" s="144"/>
      <c r="AR101" s="138"/>
      <c r="AT101" s="145"/>
      <c r="AU101" s="145"/>
      <c r="AY101" s="138"/>
      <c r="BK101" s="146"/>
    </row>
    <row r="102" spans="2:63" s="10" customFormat="1" ht="18" customHeight="1">
      <c r="B102" s="137"/>
      <c r="C102" s="150" t="s">
        <v>148</v>
      </c>
      <c r="D102" s="150" t="s">
        <v>119</v>
      </c>
      <c r="E102" s="151" t="s">
        <v>149</v>
      </c>
      <c r="F102" s="152" t="s">
        <v>150</v>
      </c>
      <c r="G102" s="153" t="s">
        <v>138</v>
      </c>
      <c r="H102" s="154">
        <v>3</v>
      </c>
      <c r="I102" s="155"/>
      <c r="J102" s="155">
        <f>ROUND(I102*H102,2)</f>
        <v>0</v>
      </c>
      <c r="K102" s="152" t="s">
        <v>123</v>
      </c>
      <c r="L102" s="137"/>
      <c r="M102" s="141"/>
      <c r="N102" s="283"/>
      <c r="O102" s="283"/>
      <c r="P102" s="284"/>
      <c r="Q102" s="283"/>
      <c r="R102" s="284"/>
      <c r="S102" s="283"/>
      <c r="T102" s="144"/>
      <c r="AR102" s="138"/>
      <c r="AT102" s="145"/>
      <c r="AU102" s="145"/>
      <c r="AY102" s="138"/>
      <c r="BK102" s="146"/>
    </row>
    <row r="103" spans="2:63" s="10" customFormat="1" ht="28.5" customHeight="1">
      <c r="B103" s="137"/>
      <c r="C103" s="1"/>
      <c r="D103" s="161" t="s">
        <v>125</v>
      </c>
      <c r="E103" s="1"/>
      <c r="F103" s="162" t="s">
        <v>151</v>
      </c>
      <c r="G103" s="1"/>
      <c r="H103" s="1"/>
      <c r="I103" s="1"/>
      <c r="J103" s="1"/>
      <c r="K103" s="1"/>
      <c r="L103" s="137"/>
      <c r="M103" s="141"/>
      <c r="N103" s="283"/>
      <c r="O103" s="283"/>
      <c r="P103" s="284"/>
      <c r="Q103" s="283"/>
      <c r="R103" s="284"/>
      <c r="S103" s="283"/>
      <c r="T103" s="144"/>
      <c r="AR103" s="138"/>
      <c r="AT103" s="145"/>
      <c r="AU103" s="145"/>
      <c r="AY103" s="138"/>
      <c r="BK103" s="146"/>
    </row>
    <row r="104" spans="2:63" s="10" customFormat="1" ht="156" customHeight="1">
      <c r="B104" s="137"/>
      <c r="C104" s="1"/>
      <c r="D104" s="161" t="s">
        <v>127</v>
      </c>
      <c r="E104" s="1"/>
      <c r="F104" s="164" t="s">
        <v>140</v>
      </c>
      <c r="G104" s="1"/>
      <c r="H104" s="1"/>
      <c r="I104" s="1"/>
      <c r="J104" s="1"/>
      <c r="K104" s="1"/>
      <c r="L104" s="137"/>
      <c r="M104" s="141"/>
      <c r="N104" s="283"/>
      <c r="O104" s="283"/>
      <c r="P104" s="284"/>
      <c r="Q104" s="283"/>
      <c r="R104" s="284"/>
      <c r="S104" s="283"/>
      <c r="T104" s="144"/>
      <c r="AR104" s="138"/>
      <c r="AT104" s="145"/>
      <c r="AU104" s="145"/>
      <c r="AY104" s="138"/>
      <c r="BK104" s="146"/>
    </row>
    <row r="105" spans="2:63" s="10" customFormat="1" ht="27" customHeight="1">
      <c r="B105" s="137"/>
      <c r="C105" s="150" t="s">
        <v>152</v>
      </c>
      <c r="D105" s="150" t="s">
        <v>119</v>
      </c>
      <c r="E105" s="151" t="s">
        <v>153</v>
      </c>
      <c r="F105" s="152" t="s">
        <v>154</v>
      </c>
      <c r="G105" s="153" t="s">
        <v>138</v>
      </c>
      <c r="H105" s="154">
        <v>6</v>
      </c>
      <c r="I105" s="155"/>
      <c r="J105" s="155">
        <f>ROUND(I105*H105,2)</f>
        <v>0</v>
      </c>
      <c r="K105" s="152" t="s">
        <v>123</v>
      </c>
      <c r="L105" s="137"/>
      <c r="M105" s="141"/>
      <c r="N105" s="283"/>
      <c r="O105" s="283"/>
      <c r="P105" s="284"/>
      <c r="Q105" s="283"/>
      <c r="R105" s="284"/>
      <c r="S105" s="283"/>
      <c r="T105" s="144"/>
      <c r="AR105" s="138"/>
      <c r="AT105" s="145"/>
      <c r="AU105" s="145"/>
      <c r="AY105" s="138"/>
      <c r="BK105" s="146"/>
    </row>
    <row r="106" spans="2:63" s="10" customFormat="1" ht="27.75" customHeight="1">
      <c r="B106" s="137"/>
      <c r="C106" s="1"/>
      <c r="D106" s="161" t="s">
        <v>125</v>
      </c>
      <c r="E106" s="1"/>
      <c r="F106" s="162" t="s">
        <v>155</v>
      </c>
      <c r="G106" s="1"/>
      <c r="H106" s="1"/>
      <c r="I106" s="1"/>
      <c r="J106" s="1"/>
      <c r="K106" s="1"/>
      <c r="L106" s="137"/>
      <c r="M106" s="141"/>
      <c r="N106" s="283"/>
      <c r="O106" s="283"/>
      <c r="P106" s="284"/>
      <c r="Q106" s="283"/>
      <c r="R106" s="284"/>
      <c r="S106" s="283"/>
      <c r="T106" s="144"/>
      <c r="AR106" s="138"/>
      <c r="AT106" s="145"/>
      <c r="AU106" s="145"/>
      <c r="AY106" s="138"/>
      <c r="BK106" s="146"/>
    </row>
    <row r="107" spans="2:63" s="10" customFormat="1" ht="190.5" customHeight="1">
      <c r="B107" s="137"/>
      <c r="C107" s="1"/>
      <c r="D107" s="161" t="s">
        <v>127</v>
      </c>
      <c r="E107" s="1"/>
      <c r="F107" s="164" t="s">
        <v>156</v>
      </c>
      <c r="G107" s="1"/>
      <c r="H107" s="1"/>
      <c r="I107" s="1"/>
      <c r="J107" s="1"/>
      <c r="K107" s="1"/>
      <c r="L107" s="137"/>
      <c r="M107" s="141"/>
      <c r="N107" s="283"/>
      <c r="O107" s="283"/>
      <c r="P107" s="284"/>
      <c r="Q107" s="283"/>
      <c r="R107" s="284"/>
      <c r="S107" s="283"/>
      <c r="T107" s="144"/>
      <c r="AR107" s="138"/>
      <c r="AT107" s="145"/>
      <c r="AU107" s="145"/>
      <c r="AY107" s="138"/>
      <c r="BK107" s="146"/>
    </row>
    <row r="108" spans="2:63" s="10" customFormat="1" ht="25.5" customHeight="1">
      <c r="B108" s="137"/>
      <c r="C108" s="150" t="s">
        <v>157</v>
      </c>
      <c r="D108" s="150" t="s">
        <v>119</v>
      </c>
      <c r="E108" s="151" t="s">
        <v>158</v>
      </c>
      <c r="F108" s="152" t="s">
        <v>159</v>
      </c>
      <c r="G108" s="153" t="s">
        <v>138</v>
      </c>
      <c r="H108" s="154">
        <v>7</v>
      </c>
      <c r="I108" s="155"/>
      <c r="J108" s="155">
        <f>ROUND(I108*H108,2)</f>
        <v>0</v>
      </c>
      <c r="K108" s="152" t="s">
        <v>123</v>
      </c>
      <c r="L108" s="137"/>
      <c r="M108" s="141"/>
      <c r="N108" s="283"/>
      <c r="O108" s="283"/>
      <c r="P108" s="284"/>
      <c r="Q108" s="283"/>
      <c r="R108" s="284"/>
      <c r="S108" s="283"/>
      <c r="T108" s="144"/>
      <c r="AR108" s="138"/>
      <c r="AT108" s="145"/>
      <c r="AU108" s="145"/>
      <c r="AY108" s="138"/>
      <c r="BK108" s="146"/>
    </row>
    <row r="109" spans="2:63" s="10" customFormat="1" ht="30" customHeight="1">
      <c r="B109" s="137"/>
      <c r="C109" s="1"/>
      <c r="D109" s="161" t="s">
        <v>125</v>
      </c>
      <c r="E109" s="1"/>
      <c r="F109" s="162" t="s">
        <v>160</v>
      </c>
      <c r="G109" s="1"/>
      <c r="H109" s="1"/>
      <c r="I109" s="1"/>
      <c r="J109" s="1"/>
      <c r="K109" s="1"/>
      <c r="L109" s="137"/>
      <c r="M109" s="141"/>
      <c r="N109" s="283"/>
      <c r="O109" s="283"/>
      <c r="P109" s="284"/>
      <c r="Q109" s="283"/>
      <c r="R109" s="284"/>
      <c r="S109" s="283"/>
      <c r="T109" s="144"/>
      <c r="AR109" s="138"/>
      <c r="AT109" s="145"/>
      <c r="AU109" s="145"/>
      <c r="AY109" s="138"/>
      <c r="BK109" s="146"/>
    </row>
    <row r="110" spans="2:63" s="10" customFormat="1" ht="177.75" customHeight="1">
      <c r="B110" s="137"/>
      <c r="C110" s="1"/>
      <c r="D110" s="161" t="s">
        <v>127</v>
      </c>
      <c r="E110" s="1"/>
      <c r="F110" s="164" t="s">
        <v>156</v>
      </c>
      <c r="G110" s="1"/>
      <c r="H110" s="1"/>
      <c r="I110" s="1"/>
      <c r="J110" s="1"/>
      <c r="K110" s="1"/>
      <c r="L110" s="137"/>
      <c r="M110" s="141"/>
      <c r="N110" s="283"/>
      <c r="O110" s="283"/>
      <c r="P110" s="284"/>
      <c r="Q110" s="283"/>
      <c r="R110" s="284"/>
      <c r="S110" s="283"/>
      <c r="T110" s="144"/>
      <c r="AR110" s="138"/>
      <c r="AT110" s="145"/>
      <c r="AU110" s="145"/>
      <c r="AY110" s="138"/>
      <c r="BK110" s="146"/>
    </row>
    <row r="111" spans="2:63" s="10" customFormat="1" ht="26.25" customHeight="1">
      <c r="B111" s="137"/>
      <c r="C111" s="150" t="s">
        <v>161</v>
      </c>
      <c r="D111" s="150" t="s">
        <v>119</v>
      </c>
      <c r="E111" s="151" t="s">
        <v>162</v>
      </c>
      <c r="F111" s="152" t="s">
        <v>163</v>
      </c>
      <c r="G111" s="153" t="s">
        <v>138</v>
      </c>
      <c r="H111" s="154">
        <v>9</v>
      </c>
      <c r="I111" s="155"/>
      <c r="J111" s="155">
        <f>ROUND(I111*H111,2)</f>
        <v>0</v>
      </c>
      <c r="K111" s="152" t="s">
        <v>123</v>
      </c>
      <c r="L111" s="137"/>
      <c r="M111" s="141"/>
      <c r="N111" s="283"/>
      <c r="O111" s="283"/>
      <c r="P111" s="284"/>
      <c r="Q111" s="283"/>
      <c r="R111" s="284"/>
      <c r="S111" s="283"/>
      <c r="T111" s="144"/>
      <c r="AR111" s="138"/>
      <c r="AT111" s="145"/>
      <c r="AU111" s="145"/>
      <c r="AY111" s="138"/>
      <c r="BK111" s="146"/>
    </row>
    <row r="112" spans="2:63" s="10" customFormat="1" ht="36.75" customHeight="1">
      <c r="B112" s="137"/>
      <c r="C112" s="1"/>
      <c r="D112" s="161" t="s">
        <v>125</v>
      </c>
      <c r="E112" s="1"/>
      <c r="F112" s="162" t="s">
        <v>164</v>
      </c>
      <c r="G112" s="1"/>
      <c r="H112" s="1"/>
      <c r="I112" s="1"/>
      <c r="J112" s="1"/>
      <c r="K112" s="1"/>
      <c r="L112" s="137"/>
      <c r="M112" s="141"/>
      <c r="N112" s="283"/>
      <c r="O112" s="283"/>
      <c r="P112" s="284"/>
      <c r="Q112" s="283"/>
      <c r="R112" s="284"/>
      <c r="S112" s="283"/>
      <c r="T112" s="144"/>
      <c r="AR112" s="138"/>
      <c r="AT112" s="145"/>
      <c r="AU112" s="145"/>
      <c r="AY112" s="138"/>
      <c r="BK112" s="146"/>
    </row>
    <row r="113" spans="2:63" s="10" customFormat="1" ht="195.75" customHeight="1">
      <c r="B113" s="137"/>
      <c r="C113" s="1"/>
      <c r="D113" s="161" t="s">
        <v>127</v>
      </c>
      <c r="E113" s="1"/>
      <c r="F113" s="164" t="s">
        <v>156</v>
      </c>
      <c r="G113" s="1"/>
      <c r="H113" s="1"/>
      <c r="I113" s="1"/>
      <c r="J113" s="1"/>
      <c r="K113" s="1"/>
      <c r="L113" s="137"/>
      <c r="M113" s="141"/>
      <c r="N113" s="283"/>
      <c r="O113" s="283"/>
      <c r="P113" s="284"/>
      <c r="Q113" s="283"/>
      <c r="R113" s="284"/>
      <c r="S113" s="283"/>
      <c r="T113" s="144"/>
      <c r="AR113" s="138"/>
      <c r="AT113" s="145"/>
      <c r="AU113" s="145"/>
      <c r="AY113" s="138"/>
      <c r="BK113" s="146"/>
    </row>
    <row r="114" spans="2:63" s="10" customFormat="1" ht="30.75" customHeight="1">
      <c r="B114" s="137"/>
      <c r="C114" s="150" t="s">
        <v>165</v>
      </c>
      <c r="D114" s="150" t="s">
        <v>119</v>
      </c>
      <c r="E114" s="151" t="s">
        <v>166</v>
      </c>
      <c r="F114" s="152" t="s">
        <v>167</v>
      </c>
      <c r="G114" s="153" t="s">
        <v>138</v>
      </c>
      <c r="H114" s="154">
        <v>3</v>
      </c>
      <c r="I114" s="155"/>
      <c r="J114" s="155">
        <f>ROUND(I114*H114,2)</f>
        <v>0</v>
      </c>
      <c r="K114" s="152" t="s">
        <v>123</v>
      </c>
      <c r="L114" s="137"/>
      <c r="M114" s="141"/>
      <c r="N114" s="283"/>
      <c r="O114" s="283"/>
      <c r="P114" s="284"/>
      <c r="Q114" s="283"/>
      <c r="R114" s="284"/>
      <c r="S114" s="283"/>
      <c r="T114" s="144"/>
      <c r="AR114" s="138"/>
      <c r="AT114" s="145"/>
      <c r="AU114" s="145"/>
      <c r="AY114" s="138"/>
      <c r="BK114" s="146"/>
    </row>
    <row r="115" spans="2:63" s="10" customFormat="1" ht="30.75" customHeight="1">
      <c r="B115" s="137"/>
      <c r="C115" s="1"/>
      <c r="D115" s="161" t="s">
        <v>125</v>
      </c>
      <c r="E115" s="1"/>
      <c r="F115" s="162" t="s">
        <v>168</v>
      </c>
      <c r="G115" s="1"/>
      <c r="H115" s="1"/>
      <c r="I115" s="1"/>
      <c r="J115" s="1"/>
      <c r="K115" s="1"/>
      <c r="L115" s="137"/>
      <c r="M115" s="141"/>
      <c r="N115" s="283"/>
      <c r="O115" s="283"/>
      <c r="P115" s="284"/>
      <c r="Q115" s="283"/>
      <c r="R115" s="284"/>
      <c r="S115" s="283"/>
      <c r="T115" s="144"/>
      <c r="AR115" s="138"/>
      <c r="AT115" s="145"/>
      <c r="AU115" s="145"/>
      <c r="AY115" s="138"/>
      <c r="BK115" s="146"/>
    </row>
    <row r="116" spans="2:63" s="10" customFormat="1" ht="177.75" customHeight="1">
      <c r="B116" s="137"/>
      <c r="C116" s="1"/>
      <c r="D116" s="161" t="s">
        <v>127</v>
      </c>
      <c r="E116" s="1"/>
      <c r="F116" s="164" t="s">
        <v>156</v>
      </c>
      <c r="G116" s="1"/>
      <c r="H116" s="1"/>
      <c r="I116" s="1"/>
      <c r="J116" s="1"/>
      <c r="K116" s="1"/>
      <c r="L116" s="137"/>
      <c r="M116" s="141"/>
      <c r="N116" s="283"/>
      <c r="O116" s="283"/>
      <c r="P116" s="284"/>
      <c r="Q116" s="283"/>
      <c r="R116" s="284"/>
      <c r="S116" s="283"/>
      <c r="T116" s="144"/>
      <c r="AR116" s="138"/>
      <c r="AT116" s="145"/>
      <c r="AU116" s="145"/>
      <c r="AY116" s="138"/>
      <c r="BK116" s="146"/>
    </row>
    <row r="117" spans="2:63" s="10" customFormat="1" ht="18" customHeight="1">
      <c r="B117" s="137"/>
      <c r="C117" s="150" t="s">
        <v>169</v>
      </c>
      <c r="D117" s="150" t="s">
        <v>119</v>
      </c>
      <c r="E117" s="151" t="s">
        <v>170</v>
      </c>
      <c r="F117" s="152" t="s">
        <v>171</v>
      </c>
      <c r="G117" s="153" t="s">
        <v>172</v>
      </c>
      <c r="H117" s="154">
        <v>240</v>
      </c>
      <c r="I117" s="155"/>
      <c r="J117" s="155">
        <f>ROUND(I117*H117,2)</f>
        <v>0</v>
      </c>
      <c r="K117" s="152" t="s">
        <v>123</v>
      </c>
      <c r="L117" s="137"/>
      <c r="M117" s="141"/>
      <c r="N117" s="283"/>
      <c r="O117" s="283"/>
      <c r="P117" s="284"/>
      <c r="Q117" s="283"/>
      <c r="R117" s="284"/>
      <c r="S117" s="283"/>
      <c r="T117" s="144"/>
      <c r="AR117" s="138"/>
      <c r="AT117" s="145"/>
      <c r="AU117" s="145"/>
      <c r="AY117" s="138"/>
      <c r="BK117" s="146"/>
    </row>
    <row r="118" spans="2:63" s="10" customFormat="1" ht="23.25" customHeight="1">
      <c r="B118" s="137"/>
      <c r="C118" s="1"/>
      <c r="D118" s="161" t="s">
        <v>125</v>
      </c>
      <c r="E118" s="1"/>
      <c r="F118" s="162" t="s">
        <v>173</v>
      </c>
      <c r="G118" s="1"/>
      <c r="H118" s="1"/>
      <c r="I118" s="1"/>
      <c r="J118" s="1"/>
      <c r="K118" s="1"/>
      <c r="L118" s="137"/>
      <c r="M118" s="141"/>
      <c r="N118" s="283"/>
      <c r="O118" s="283"/>
      <c r="P118" s="284"/>
      <c r="Q118" s="283"/>
      <c r="R118" s="284"/>
      <c r="S118" s="283"/>
      <c r="T118" s="144"/>
      <c r="AR118" s="138"/>
      <c r="AT118" s="145"/>
      <c r="AU118" s="145"/>
      <c r="AY118" s="138"/>
      <c r="BK118" s="146"/>
    </row>
    <row r="119" spans="2:63" s="10" customFormat="1" ht="293.25" customHeight="1">
      <c r="B119" s="137"/>
      <c r="C119" s="1"/>
      <c r="D119" s="161" t="s">
        <v>127</v>
      </c>
      <c r="E119" s="1"/>
      <c r="F119" s="164" t="s">
        <v>174</v>
      </c>
      <c r="G119" s="1"/>
      <c r="H119" s="1"/>
      <c r="I119" s="1"/>
      <c r="J119" s="1"/>
      <c r="K119" s="1"/>
      <c r="L119" s="137"/>
      <c r="M119" s="141"/>
      <c r="N119" s="283"/>
      <c r="O119" s="283"/>
      <c r="P119" s="284"/>
      <c r="Q119" s="283"/>
      <c r="R119" s="284"/>
      <c r="S119" s="283"/>
      <c r="T119" s="144"/>
      <c r="AR119" s="138"/>
      <c r="AT119" s="145"/>
      <c r="AU119" s="145"/>
      <c r="AY119" s="138"/>
      <c r="BK119" s="146"/>
    </row>
    <row r="120" spans="2:63" s="10" customFormat="1" ht="21.75" customHeight="1">
      <c r="B120" s="137"/>
      <c r="C120" s="150" t="s">
        <v>175</v>
      </c>
      <c r="D120" s="150" t="s">
        <v>119</v>
      </c>
      <c r="E120" s="151" t="s">
        <v>176</v>
      </c>
      <c r="F120" s="152" t="s">
        <v>177</v>
      </c>
      <c r="G120" s="153" t="s">
        <v>178</v>
      </c>
      <c r="H120" s="154">
        <v>30</v>
      </c>
      <c r="I120" s="155"/>
      <c r="J120" s="155">
        <f>ROUND(I120*H120,2)</f>
        <v>0</v>
      </c>
      <c r="K120" s="152" t="s">
        <v>123</v>
      </c>
      <c r="L120" s="137"/>
      <c r="M120" s="141"/>
      <c r="N120" s="283"/>
      <c r="O120" s="283"/>
      <c r="P120" s="284"/>
      <c r="Q120" s="283"/>
      <c r="R120" s="284"/>
      <c r="S120" s="283"/>
      <c r="T120" s="144"/>
      <c r="AR120" s="138"/>
      <c r="AT120" s="145"/>
      <c r="AU120" s="145"/>
      <c r="AY120" s="138"/>
      <c r="BK120" s="146"/>
    </row>
    <row r="121" spans="2:63" s="10" customFormat="1" ht="30.75" customHeight="1">
      <c r="B121" s="137"/>
      <c r="C121" s="1"/>
      <c r="D121" s="161" t="s">
        <v>125</v>
      </c>
      <c r="E121" s="1"/>
      <c r="F121" s="162" t="s">
        <v>179</v>
      </c>
      <c r="G121" s="1"/>
      <c r="H121" s="1"/>
      <c r="I121" s="1"/>
      <c r="J121" s="1"/>
      <c r="K121" s="1"/>
      <c r="L121" s="137"/>
      <c r="M121" s="141"/>
      <c r="N121" s="283"/>
      <c r="O121" s="283"/>
      <c r="P121" s="284"/>
      <c r="Q121" s="283"/>
      <c r="R121" s="284"/>
      <c r="S121" s="283"/>
      <c r="T121" s="144"/>
      <c r="AR121" s="138"/>
      <c r="AT121" s="145"/>
      <c r="AU121" s="145"/>
      <c r="AY121" s="138"/>
      <c r="BK121" s="146"/>
    </row>
    <row r="122" spans="2:63" s="10" customFormat="1" ht="174" customHeight="1">
      <c r="B122" s="137"/>
      <c r="C122" s="1"/>
      <c r="D122" s="161" t="s">
        <v>127</v>
      </c>
      <c r="E122" s="1"/>
      <c r="F122" s="164" t="s">
        <v>180</v>
      </c>
      <c r="G122" s="1"/>
      <c r="H122" s="1"/>
      <c r="I122" s="1"/>
      <c r="J122" s="1"/>
      <c r="K122" s="1"/>
      <c r="L122" s="137"/>
      <c r="M122" s="141"/>
      <c r="N122" s="283"/>
      <c r="O122" s="283"/>
      <c r="P122" s="284"/>
      <c r="Q122" s="283"/>
      <c r="R122" s="284"/>
      <c r="S122" s="283"/>
      <c r="T122" s="144"/>
      <c r="AR122" s="138"/>
      <c r="AT122" s="145"/>
      <c r="AU122" s="145"/>
      <c r="AY122" s="138"/>
      <c r="BK122" s="146"/>
    </row>
    <row r="123" spans="2:63" s="10" customFormat="1" ht="18" customHeight="1">
      <c r="B123" s="137"/>
      <c r="C123" s="150">
        <v>13</v>
      </c>
      <c r="D123" s="150" t="s">
        <v>119</v>
      </c>
      <c r="E123" s="151" t="s">
        <v>192</v>
      </c>
      <c r="F123" s="152" t="s">
        <v>193</v>
      </c>
      <c r="G123" s="153" t="s">
        <v>132</v>
      </c>
      <c r="H123" s="154">
        <v>5</v>
      </c>
      <c r="I123" s="155"/>
      <c r="J123" s="155">
        <f>ROUND(I123*H123,2)</f>
        <v>0</v>
      </c>
      <c r="K123" s="152" t="s">
        <v>123</v>
      </c>
      <c r="L123" s="137"/>
      <c r="M123" s="141"/>
      <c r="N123" s="283"/>
      <c r="O123" s="283"/>
      <c r="P123" s="284"/>
      <c r="Q123" s="283"/>
      <c r="R123" s="284"/>
      <c r="S123" s="283"/>
      <c r="T123" s="144"/>
      <c r="AR123" s="138"/>
      <c r="AT123" s="145"/>
      <c r="AU123" s="145"/>
      <c r="AY123" s="138"/>
      <c r="BK123" s="146"/>
    </row>
    <row r="124" spans="2:63" s="10" customFormat="1" ht="24.75" customHeight="1">
      <c r="B124" s="137"/>
      <c r="C124" s="1"/>
      <c r="D124" s="161" t="s">
        <v>125</v>
      </c>
      <c r="E124" s="1"/>
      <c r="F124" s="162" t="s">
        <v>194</v>
      </c>
      <c r="G124" s="1"/>
      <c r="H124" s="1"/>
      <c r="I124" s="1"/>
      <c r="J124" s="1"/>
      <c r="K124" s="1"/>
      <c r="L124" s="137"/>
      <c r="M124" s="141"/>
      <c r="N124" s="283"/>
      <c r="O124" s="283"/>
      <c r="P124" s="284"/>
      <c r="Q124" s="283"/>
      <c r="R124" s="284"/>
      <c r="S124" s="283"/>
      <c r="T124" s="144"/>
      <c r="AR124" s="138"/>
      <c r="AT124" s="145"/>
      <c r="AU124" s="145"/>
      <c r="AY124" s="138"/>
      <c r="BK124" s="146"/>
    </row>
    <row r="125" spans="2:63" s="10" customFormat="1" ht="72.75" customHeight="1">
      <c r="B125" s="137"/>
      <c r="C125" s="1"/>
      <c r="D125" s="161" t="s">
        <v>127</v>
      </c>
      <c r="E125" s="1"/>
      <c r="F125" s="164" t="s">
        <v>195</v>
      </c>
      <c r="G125" s="1"/>
      <c r="H125" s="1"/>
      <c r="I125" s="1"/>
      <c r="J125" s="1"/>
      <c r="K125" s="1"/>
      <c r="L125" s="137"/>
      <c r="M125" s="141"/>
      <c r="N125" s="283"/>
      <c r="O125" s="283"/>
      <c r="P125" s="284"/>
      <c r="Q125" s="283"/>
      <c r="R125" s="284"/>
      <c r="S125" s="283"/>
      <c r="T125" s="144"/>
      <c r="AR125" s="138"/>
      <c r="AT125" s="145"/>
      <c r="AU125" s="145"/>
      <c r="AY125" s="138"/>
      <c r="BK125" s="146"/>
    </row>
    <row r="126" spans="2:63" s="10" customFormat="1" ht="18" customHeight="1">
      <c r="B126" s="137"/>
      <c r="C126" s="172">
        <v>14</v>
      </c>
      <c r="D126" s="172" t="s">
        <v>196</v>
      </c>
      <c r="E126" s="173" t="s">
        <v>197</v>
      </c>
      <c r="F126" s="174" t="s">
        <v>198</v>
      </c>
      <c r="G126" s="175" t="s">
        <v>199</v>
      </c>
      <c r="H126" s="176">
        <v>9</v>
      </c>
      <c r="I126" s="177"/>
      <c r="J126" s="177">
        <f>ROUND(I126*H126,2)</f>
        <v>0</v>
      </c>
      <c r="K126" s="174" t="s">
        <v>123</v>
      </c>
      <c r="L126" s="137"/>
      <c r="M126" s="141"/>
      <c r="N126" s="283"/>
      <c r="O126" s="283"/>
      <c r="P126" s="284"/>
      <c r="Q126" s="283"/>
      <c r="R126" s="284"/>
      <c r="S126" s="283"/>
      <c r="T126" s="144"/>
      <c r="AR126" s="138"/>
      <c r="AT126" s="145"/>
      <c r="AU126" s="145"/>
      <c r="AY126" s="138"/>
      <c r="BK126" s="146"/>
    </row>
    <row r="127" spans="2:63" s="10" customFormat="1" ht="18" customHeight="1">
      <c r="B127" s="137"/>
      <c r="C127" s="1"/>
      <c r="D127" s="161" t="s">
        <v>125</v>
      </c>
      <c r="E127" s="1"/>
      <c r="F127" s="162" t="s">
        <v>198</v>
      </c>
      <c r="G127" s="1"/>
      <c r="H127" s="1"/>
      <c r="I127" s="1"/>
      <c r="J127" s="1"/>
      <c r="K127" s="1"/>
      <c r="L127" s="137"/>
      <c r="M127" s="141"/>
      <c r="N127" s="283"/>
      <c r="O127" s="283"/>
      <c r="P127" s="284"/>
      <c r="Q127" s="283"/>
      <c r="R127" s="284"/>
      <c r="S127" s="283"/>
      <c r="T127" s="144"/>
      <c r="AR127" s="138"/>
      <c r="AT127" s="145"/>
      <c r="AU127" s="145"/>
      <c r="AY127" s="138"/>
      <c r="BK127" s="146"/>
    </row>
    <row r="128" spans="2:63" s="10" customFormat="1" ht="18" customHeight="1">
      <c r="B128" s="137"/>
      <c r="C128" s="11"/>
      <c r="D128" s="161" t="s">
        <v>129</v>
      </c>
      <c r="E128" s="166" t="s">
        <v>5</v>
      </c>
      <c r="F128" s="167" t="s">
        <v>200</v>
      </c>
      <c r="G128" s="11"/>
      <c r="H128" s="168">
        <v>9</v>
      </c>
      <c r="I128" s="11"/>
      <c r="J128" s="11"/>
      <c r="K128" s="11"/>
      <c r="L128" s="137"/>
      <c r="M128" s="141"/>
      <c r="N128" s="283"/>
      <c r="O128" s="283"/>
      <c r="P128" s="284"/>
      <c r="Q128" s="283"/>
      <c r="R128" s="284"/>
      <c r="S128" s="283"/>
      <c r="T128" s="144"/>
      <c r="AR128" s="138"/>
      <c r="AT128" s="145"/>
      <c r="AU128" s="145"/>
      <c r="AY128" s="138"/>
      <c r="BK128" s="146"/>
    </row>
    <row r="129" spans="2:63" s="10" customFormat="1" ht="18" customHeight="1">
      <c r="B129" s="137"/>
      <c r="C129" s="150">
        <v>15</v>
      </c>
      <c r="D129" s="150" t="s">
        <v>119</v>
      </c>
      <c r="E129" s="151" t="s">
        <v>201</v>
      </c>
      <c r="F129" s="152" t="s">
        <v>202</v>
      </c>
      <c r="G129" s="153" t="s">
        <v>132</v>
      </c>
      <c r="H129" s="154">
        <v>5</v>
      </c>
      <c r="I129" s="155"/>
      <c r="J129" s="155">
        <f>ROUND(I129*H129,2)</f>
        <v>0</v>
      </c>
      <c r="K129" s="152" t="s">
        <v>123</v>
      </c>
      <c r="L129" s="137"/>
      <c r="M129" s="141"/>
      <c r="N129" s="283"/>
      <c r="O129" s="283"/>
      <c r="P129" s="284"/>
      <c r="Q129" s="283"/>
      <c r="R129" s="284"/>
      <c r="S129" s="283"/>
      <c r="T129" s="144"/>
      <c r="AR129" s="138"/>
      <c r="AT129" s="145"/>
      <c r="AU129" s="145"/>
      <c r="AY129" s="138"/>
      <c r="BK129" s="146"/>
    </row>
    <row r="130" spans="2:63" s="10" customFormat="1" ht="25.5" customHeight="1">
      <c r="B130" s="137"/>
      <c r="C130" s="1"/>
      <c r="D130" s="161" t="s">
        <v>125</v>
      </c>
      <c r="E130" s="1"/>
      <c r="F130" s="162" t="s">
        <v>203</v>
      </c>
      <c r="G130" s="1"/>
      <c r="H130" s="1"/>
      <c r="I130" s="1"/>
      <c r="J130" s="1"/>
      <c r="K130" s="1"/>
      <c r="L130" s="137"/>
      <c r="M130" s="141"/>
      <c r="N130" s="283"/>
      <c r="O130" s="283"/>
      <c r="P130" s="284"/>
      <c r="Q130" s="283"/>
      <c r="R130" s="284"/>
      <c r="S130" s="283"/>
      <c r="T130" s="144"/>
      <c r="AR130" s="138"/>
      <c r="AT130" s="145"/>
      <c r="AU130" s="145"/>
      <c r="AY130" s="138"/>
      <c r="BK130" s="146"/>
    </row>
    <row r="131" spans="2:63" s="10" customFormat="1" ht="69" customHeight="1">
      <c r="B131" s="137"/>
      <c r="C131" s="1"/>
      <c r="D131" s="161" t="s">
        <v>127</v>
      </c>
      <c r="E131" s="1"/>
      <c r="F131" s="164" t="s">
        <v>195</v>
      </c>
      <c r="G131" s="1"/>
      <c r="H131" s="1"/>
      <c r="I131" s="1"/>
      <c r="J131" s="1"/>
      <c r="K131" s="1"/>
      <c r="L131" s="137"/>
      <c r="M131" s="141"/>
      <c r="N131" s="283"/>
      <c r="O131" s="283"/>
      <c r="P131" s="284"/>
      <c r="Q131" s="283"/>
      <c r="R131" s="284"/>
      <c r="S131" s="283"/>
      <c r="T131" s="144"/>
      <c r="AR131" s="138"/>
      <c r="AT131" s="145"/>
      <c r="AU131" s="145"/>
      <c r="AY131" s="138"/>
      <c r="BK131" s="146"/>
    </row>
    <row r="132" spans="2:63" s="10" customFormat="1" ht="18" customHeight="1">
      <c r="B132" s="137"/>
      <c r="C132" s="150">
        <v>16</v>
      </c>
      <c r="D132" s="150" t="s">
        <v>119</v>
      </c>
      <c r="E132" s="151" t="s">
        <v>204</v>
      </c>
      <c r="F132" s="152" t="s">
        <v>205</v>
      </c>
      <c r="G132" s="153" t="s">
        <v>138</v>
      </c>
      <c r="H132" s="154">
        <v>6</v>
      </c>
      <c r="I132" s="155"/>
      <c r="J132" s="155">
        <f>ROUND(I132*H132,2)</f>
        <v>0</v>
      </c>
      <c r="K132" s="152" t="s">
        <v>123</v>
      </c>
      <c r="L132" s="137"/>
      <c r="M132" s="141"/>
      <c r="N132" s="283"/>
      <c r="O132" s="283"/>
      <c r="P132" s="284"/>
      <c r="Q132" s="283"/>
      <c r="R132" s="284"/>
      <c r="S132" s="283"/>
      <c r="T132" s="144"/>
      <c r="AR132" s="138"/>
      <c r="AT132" s="145"/>
      <c r="AU132" s="145"/>
      <c r="AY132" s="138"/>
      <c r="BK132" s="146"/>
    </row>
    <row r="133" spans="2:63" s="10" customFormat="1" ht="30" customHeight="1">
      <c r="B133" s="137"/>
      <c r="C133" s="1"/>
      <c r="D133" s="161" t="s">
        <v>125</v>
      </c>
      <c r="E133" s="1"/>
      <c r="F133" s="162" t="s">
        <v>206</v>
      </c>
      <c r="G133" s="1"/>
      <c r="H133" s="1"/>
      <c r="I133" s="1"/>
      <c r="J133" s="1"/>
      <c r="K133" s="1"/>
      <c r="L133" s="137"/>
      <c r="M133" s="141"/>
      <c r="N133" s="283"/>
      <c r="O133" s="283"/>
      <c r="P133" s="284"/>
      <c r="Q133" s="283"/>
      <c r="R133" s="284"/>
      <c r="S133" s="283"/>
      <c r="T133" s="144"/>
      <c r="AR133" s="138"/>
      <c r="AT133" s="145"/>
      <c r="AU133" s="145"/>
      <c r="AY133" s="138"/>
      <c r="BK133" s="146"/>
    </row>
    <row r="134" spans="2:63" s="10" customFormat="1" ht="29.25" customHeight="1">
      <c r="B134" s="137"/>
      <c r="C134" s="1"/>
      <c r="D134" s="161" t="s">
        <v>127</v>
      </c>
      <c r="E134" s="1"/>
      <c r="F134" s="164" t="s">
        <v>207</v>
      </c>
      <c r="G134" s="1"/>
      <c r="H134" s="1"/>
      <c r="I134" s="1"/>
      <c r="J134" s="1"/>
      <c r="K134" s="1"/>
      <c r="L134" s="137"/>
      <c r="M134" s="141"/>
      <c r="N134" s="283"/>
      <c r="O134" s="283"/>
      <c r="P134" s="284"/>
      <c r="Q134" s="283"/>
      <c r="R134" s="284"/>
      <c r="S134" s="283"/>
      <c r="T134" s="144"/>
      <c r="AR134" s="138"/>
      <c r="AT134" s="145"/>
      <c r="AU134" s="145"/>
      <c r="AY134" s="138"/>
      <c r="BK134" s="146"/>
    </row>
    <row r="135" spans="2:63" s="10" customFormat="1" ht="18" customHeight="1">
      <c r="B135" s="137"/>
      <c r="C135" s="150">
        <v>17</v>
      </c>
      <c r="D135" s="150" t="s">
        <v>119</v>
      </c>
      <c r="E135" s="151" t="s">
        <v>208</v>
      </c>
      <c r="F135" s="152" t="s">
        <v>209</v>
      </c>
      <c r="G135" s="153" t="s">
        <v>138</v>
      </c>
      <c r="H135" s="154">
        <v>5</v>
      </c>
      <c r="I135" s="155"/>
      <c r="J135" s="155">
        <f>ROUND(I135*H135,2)</f>
        <v>0</v>
      </c>
      <c r="K135" s="152" t="s">
        <v>123</v>
      </c>
      <c r="L135" s="137"/>
      <c r="M135" s="141"/>
      <c r="N135" s="283"/>
      <c r="O135" s="283"/>
      <c r="P135" s="284"/>
      <c r="Q135" s="283"/>
      <c r="R135" s="284"/>
      <c r="S135" s="283"/>
      <c r="T135" s="144"/>
      <c r="AR135" s="138"/>
      <c r="AT135" s="145"/>
      <c r="AU135" s="145"/>
      <c r="AY135" s="138"/>
      <c r="BK135" s="146"/>
    </row>
    <row r="136" spans="2:63" s="10" customFormat="1" ht="26.25" customHeight="1">
      <c r="B136" s="137"/>
      <c r="C136" s="1"/>
      <c r="D136" s="161" t="s">
        <v>125</v>
      </c>
      <c r="E136" s="1"/>
      <c r="F136" s="162" t="s">
        <v>210</v>
      </c>
      <c r="G136" s="1"/>
      <c r="H136" s="1"/>
      <c r="I136" s="1"/>
      <c r="J136" s="1"/>
      <c r="K136" s="1"/>
      <c r="L136" s="137"/>
      <c r="M136" s="141"/>
      <c r="N136" s="283"/>
      <c r="O136" s="283"/>
      <c r="P136" s="284"/>
      <c r="Q136" s="283"/>
      <c r="R136" s="284"/>
      <c r="S136" s="283"/>
      <c r="T136" s="144"/>
      <c r="AR136" s="138"/>
      <c r="AT136" s="145"/>
      <c r="AU136" s="145"/>
      <c r="AY136" s="138"/>
      <c r="BK136" s="146"/>
    </row>
    <row r="137" spans="2:63" s="10" customFormat="1" ht="35.25" customHeight="1">
      <c r="B137" s="137"/>
      <c r="C137" s="1"/>
      <c r="D137" s="161" t="s">
        <v>127</v>
      </c>
      <c r="E137" s="1"/>
      <c r="F137" s="164" t="s">
        <v>207</v>
      </c>
      <c r="G137" s="1"/>
      <c r="H137" s="1"/>
      <c r="I137" s="1"/>
      <c r="J137" s="1"/>
      <c r="K137" s="1"/>
      <c r="L137" s="137"/>
      <c r="M137" s="141"/>
      <c r="N137" s="283"/>
      <c r="O137" s="283"/>
      <c r="P137" s="284"/>
      <c r="Q137" s="283"/>
      <c r="R137" s="284"/>
      <c r="S137" s="283"/>
      <c r="T137" s="144"/>
      <c r="AR137" s="138"/>
      <c r="AT137" s="145"/>
      <c r="AU137" s="145"/>
      <c r="AY137" s="138"/>
      <c r="BK137" s="146"/>
    </row>
    <row r="138" spans="2:63" s="10" customFormat="1" ht="18" customHeight="1">
      <c r="B138" s="137"/>
      <c r="C138" s="150">
        <v>18</v>
      </c>
      <c r="D138" s="150" t="s">
        <v>119</v>
      </c>
      <c r="E138" s="151" t="s">
        <v>211</v>
      </c>
      <c r="F138" s="152" t="s">
        <v>212</v>
      </c>
      <c r="G138" s="153" t="s">
        <v>138</v>
      </c>
      <c r="H138" s="154">
        <v>9</v>
      </c>
      <c r="I138" s="155"/>
      <c r="J138" s="155">
        <f>ROUND(I138*H138,2)</f>
        <v>0</v>
      </c>
      <c r="K138" s="152" t="s">
        <v>123</v>
      </c>
      <c r="L138" s="137"/>
      <c r="M138" s="141"/>
      <c r="N138" s="283"/>
      <c r="O138" s="283"/>
      <c r="P138" s="284"/>
      <c r="Q138" s="283"/>
      <c r="R138" s="284"/>
      <c r="S138" s="283"/>
      <c r="T138" s="144"/>
      <c r="AR138" s="138"/>
      <c r="AT138" s="145"/>
      <c r="AU138" s="145"/>
      <c r="AY138" s="138"/>
      <c r="BK138" s="146"/>
    </row>
    <row r="139" spans="2:63" s="10" customFormat="1" ht="29.25" customHeight="1">
      <c r="B139" s="137"/>
      <c r="C139" s="1"/>
      <c r="D139" s="161" t="s">
        <v>125</v>
      </c>
      <c r="E139" s="1"/>
      <c r="F139" s="162" t="s">
        <v>213</v>
      </c>
      <c r="G139" s="1"/>
      <c r="H139" s="1"/>
      <c r="I139" s="1"/>
      <c r="J139" s="1"/>
      <c r="K139" s="1"/>
      <c r="L139" s="137"/>
      <c r="M139" s="141"/>
      <c r="N139" s="283"/>
      <c r="O139" s="283"/>
      <c r="P139" s="284"/>
      <c r="Q139" s="283"/>
      <c r="R139" s="284"/>
      <c r="S139" s="283"/>
      <c r="T139" s="144"/>
      <c r="AR139" s="138"/>
      <c r="AT139" s="145"/>
      <c r="AU139" s="145"/>
      <c r="AY139" s="138"/>
      <c r="BK139" s="146"/>
    </row>
    <row r="140" spans="2:63" s="10" customFormat="1" ht="30.75" customHeight="1">
      <c r="B140" s="137"/>
      <c r="C140" s="1"/>
      <c r="D140" s="161" t="s">
        <v>127</v>
      </c>
      <c r="E140" s="1"/>
      <c r="F140" s="164" t="s">
        <v>207</v>
      </c>
      <c r="G140" s="1"/>
      <c r="H140" s="1"/>
      <c r="I140" s="1"/>
      <c r="J140" s="1"/>
      <c r="K140" s="1"/>
      <c r="L140" s="137"/>
      <c r="M140" s="141"/>
      <c r="N140" s="283"/>
      <c r="O140" s="283"/>
      <c r="P140" s="284"/>
      <c r="Q140" s="283"/>
      <c r="R140" s="284"/>
      <c r="S140" s="283"/>
      <c r="T140" s="144"/>
      <c r="AR140" s="138"/>
      <c r="AT140" s="145"/>
      <c r="AU140" s="145"/>
      <c r="AY140" s="138"/>
      <c r="BK140" s="146"/>
    </row>
    <row r="141" spans="2:63" s="10" customFormat="1" ht="18" customHeight="1">
      <c r="B141" s="137"/>
      <c r="C141" s="150">
        <v>19</v>
      </c>
      <c r="D141" s="150" t="s">
        <v>119</v>
      </c>
      <c r="E141" s="151" t="s">
        <v>214</v>
      </c>
      <c r="F141" s="152" t="s">
        <v>215</v>
      </c>
      <c r="G141" s="153" t="s">
        <v>138</v>
      </c>
      <c r="H141" s="154">
        <v>3</v>
      </c>
      <c r="I141" s="155"/>
      <c r="J141" s="155">
        <f>ROUND(I141*H141,2)</f>
        <v>0</v>
      </c>
      <c r="K141" s="152" t="s">
        <v>123</v>
      </c>
      <c r="L141" s="137"/>
      <c r="M141" s="141"/>
      <c r="N141" s="283"/>
      <c r="O141" s="283"/>
      <c r="P141" s="284"/>
      <c r="Q141" s="283"/>
      <c r="R141" s="284"/>
      <c r="S141" s="283"/>
      <c r="T141" s="144"/>
      <c r="AR141" s="138"/>
      <c r="AT141" s="145"/>
      <c r="AU141" s="145"/>
      <c r="AY141" s="138"/>
      <c r="BK141" s="146"/>
    </row>
    <row r="142" spans="2:63" s="10" customFormat="1" ht="24" customHeight="1">
      <c r="B142" s="137"/>
      <c r="C142" s="1"/>
      <c r="D142" s="161" t="s">
        <v>125</v>
      </c>
      <c r="E142" s="1"/>
      <c r="F142" s="162" t="s">
        <v>216</v>
      </c>
      <c r="G142" s="1"/>
      <c r="H142" s="1"/>
      <c r="I142" s="1"/>
      <c r="J142" s="1"/>
      <c r="K142" s="1"/>
      <c r="L142" s="137"/>
      <c r="M142" s="141"/>
      <c r="N142" s="283"/>
      <c r="O142" s="283"/>
      <c r="P142" s="284"/>
      <c r="Q142" s="283"/>
      <c r="R142" s="284"/>
      <c r="S142" s="283"/>
      <c r="T142" s="144"/>
      <c r="AR142" s="138"/>
      <c r="AT142" s="145"/>
      <c r="AU142" s="145"/>
      <c r="AY142" s="138"/>
      <c r="BK142" s="146"/>
    </row>
    <row r="143" spans="2:63" s="10" customFormat="1" ht="32.25" customHeight="1">
      <c r="B143" s="137"/>
      <c r="C143" s="1"/>
      <c r="D143" s="161" t="s">
        <v>127</v>
      </c>
      <c r="E143" s="1"/>
      <c r="F143" s="164" t="s">
        <v>207</v>
      </c>
      <c r="G143" s="1"/>
      <c r="H143" s="1"/>
      <c r="I143" s="1"/>
      <c r="J143" s="1"/>
      <c r="K143" s="1"/>
      <c r="L143" s="137"/>
      <c r="M143" s="141"/>
      <c r="N143" s="283"/>
      <c r="O143" s="283"/>
      <c r="P143" s="284"/>
      <c r="Q143" s="283"/>
      <c r="R143" s="284"/>
      <c r="S143" s="283"/>
      <c r="T143" s="144"/>
      <c r="AR143" s="138"/>
      <c r="AT143" s="145"/>
      <c r="AU143" s="145"/>
      <c r="AY143" s="138"/>
      <c r="BK143" s="146"/>
    </row>
    <row r="144" spans="2:63" s="10" customFormat="1" ht="18" customHeight="1">
      <c r="B144" s="137"/>
      <c r="C144" s="150">
        <v>20</v>
      </c>
      <c r="D144" s="150" t="s">
        <v>119</v>
      </c>
      <c r="E144" s="151" t="s">
        <v>217</v>
      </c>
      <c r="F144" s="152" t="s">
        <v>218</v>
      </c>
      <c r="G144" s="153" t="s">
        <v>138</v>
      </c>
      <c r="H144" s="154">
        <v>6</v>
      </c>
      <c r="I144" s="155"/>
      <c r="J144" s="155">
        <f>ROUND(I144*H144,2)</f>
        <v>0</v>
      </c>
      <c r="K144" s="152" t="s">
        <v>123</v>
      </c>
      <c r="L144" s="137"/>
      <c r="M144" s="141"/>
      <c r="N144" s="283"/>
      <c r="O144" s="283"/>
      <c r="P144" s="284"/>
      <c r="Q144" s="283"/>
      <c r="R144" s="284"/>
      <c r="S144" s="283"/>
      <c r="T144" s="144"/>
      <c r="AR144" s="138"/>
      <c r="AT144" s="145"/>
      <c r="AU144" s="145"/>
      <c r="AY144" s="138"/>
      <c r="BK144" s="146"/>
    </row>
    <row r="145" spans="2:63" s="10" customFormat="1" ht="28.5" customHeight="1">
      <c r="B145" s="137"/>
      <c r="C145" s="1"/>
      <c r="D145" s="161" t="s">
        <v>125</v>
      </c>
      <c r="E145" s="1"/>
      <c r="F145" s="162" t="s">
        <v>219</v>
      </c>
      <c r="G145" s="1"/>
      <c r="H145" s="1"/>
      <c r="I145" s="1"/>
      <c r="J145" s="1"/>
      <c r="K145" s="1"/>
      <c r="L145" s="137"/>
      <c r="M145" s="141"/>
      <c r="N145" s="283"/>
      <c r="O145" s="283"/>
      <c r="P145" s="284"/>
      <c r="Q145" s="283"/>
      <c r="R145" s="284"/>
      <c r="S145" s="283"/>
      <c r="T145" s="144"/>
      <c r="AR145" s="138"/>
      <c r="AT145" s="145"/>
      <c r="AU145" s="145"/>
      <c r="AY145" s="138"/>
      <c r="BK145" s="146"/>
    </row>
    <row r="146" spans="2:63" s="10" customFormat="1" ht="25.5" customHeight="1">
      <c r="B146" s="137"/>
      <c r="C146" s="1"/>
      <c r="D146" s="161" t="s">
        <v>127</v>
      </c>
      <c r="E146" s="1"/>
      <c r="F146" s="164" t="s">
        <v>207</v>
      </c>
      <c r="G146" s="1"/>
      <c r="H146" s="1"/>
      <c r="I146" s="1"/>
      <c r="J146" s="1"/>
      <c r="K146" s="1"/>
      <c r="L146" s="137"/>
      <c r="M146" s="141"/>
      <c r="N146" s="283"/>
      <c r="O146" s="283"/>
      <c r="P146" s="284"/>
      <c r="Q146" s="283"/>
      <c r="R146" s="284"/>
      <c r="S146" s="283"/>
      <c r="T146" s="144"/>
      <c r="AR146" s="138"/>
      <c r="AT146" s="145"/>
      <c r="AU146" s="145"/>
      <c r="AY146" s="138"/>
      <c r="BK146" s="146"/>
    </row>
    <row r="147" spans="2:63" s="10" customFormat="1" ht="18" customHeight="1">
      <c r="B147" s="137"/>
      <c r="C147" s="150">
        <v>21</v>
      </c>
      <c r="D147" s="150" t="s">
        <v>119</v>
      </c>
      <c r="E147" s="151" t="s">
        <v>220</v>
      </c>
      <c r="F147" s="152" t="s">
        <v>221</v>
      </c>
      <c r="G147" s="153" t="s">
        <v>138</v>
      </c>
      <c r="H147" s="154">
        <v>5</v>
      </c>
      <c r="I147" s="155"/>
      <c r="J147" s="155">
        <f>ROUND(I147*H147,2)</f>
        <v>0</v>
      </c>
      <c r="K147" s="152" t="s">
        <v>123</v>
      </c>
      <c r="L147" s="137"/>
      <c r="M147" s="141"/>
      <c r="N147" s="283"/>
      <c r="O147" s="283"/>
      <c r="P147" s="284"/>
      <c r="Q147" s="283"/>
      <c r="R147" s="284"/>
      <c r="S147" s="283"/>
      <c r="T147" s="144"/>
      <c r="AR147" s="138"/>
      <c r="AT147" s="145"/>
      <c r="AU147" s="145"/>
      <c r="AY147" s="138"/>
      <c r="BK147" s="146"/>
    </row>
    <row r="148" spans="2:63" s="10" customFormat="1" ht="24.75" customHeight="1">
      <c r="B148" s="137"/>
      <c r="C148" s="1"/>
      <c r="D148" s="161" t="s">
        <v>125</v>
      </c>
      <c r="E148" s="1"/>
      <c r="F148" s="162" t="s">
        <v>222</v>
      </c>
      <c r="G148" s="1"/>
      <c r="H148" s="1"/>
      <c r="I148" s="1"/>
      <c r="J148" s="1"/>
      <c r="K148" s="1"/>
      <c r="L148" s="137"/>
      <c r="M148" s="141"/>
      <c r="N148" s="283"/>
      <c r="O148" s="283"/>
      <c r="P148" s="284"/>
      <c r="Q148" s="283"/>
      <c r="R148" s="284"/>
      <c r="S148" s="283"/>
      <c r="T148" s="144"/>
      <c r="AR148" s="138"/>
      <c r="AT148" s="145"/>
      <c r="AU148" s="145"/>
      <c r="AY148" s="138"/>
      <c r="BK148" s="146"/>
    </row>
    <row r="149" spans="2:63" s="10" customFormat="1" ht="27.75" customHeight="1">
      <c r="B149" s="137"/>
      <c r="C149" s="1"/>
      <c r="D149" s="161" t="s">
        <v>127</v>
      </c>
      <c r="E149" s="1"/>
      <c r="F149" s="164" t="s">
        <v>207</v>
      </c>
      <c r="G149" s="1"/>
      <c r="H149" s="1"/>
      <c r="I149" s="1"/>
      <c r="J149" s="1"/>
      <c r="K149" s="1"/>
      <c r="L149" s="137"/>
      <c r="M149" s="141"/>
      <c r="N149" s="283"/>
      <c r="O149" s="283"/>
      <c r="P149" s="284"/>
      <c r="Q149" s="283"/>
      <c r="R149" s="284"/>
      <c r="S149" s="283"/>
      <c r="T149" s="144"/>
      <c r="AR149" s="138"/>
      <c r="AT149" s="145"/>
      <c r="AU149" s="145"/>
      <c r="AY149" s="138"/>
      <c r="BK149" s="146"/>
    </row>
    <row r="150" spans="2:63" s="10" customFormat="1" ht="18" customHeight="1">
      <c r="B150" s="137"/>
      <c r="C150" s="150">
        <v>22</v>
      </c>
      <c r="D150" s="150" t="s">
        <v>119</v>
      </c>
      <c r="E150" s="151" t="s">
        <v>223</v>
      </c>
      <c r="F150" s="152" t="s">
        <v>224</v>
      </c>
      <c r="G150" s="153" t="s">
        <v>138</v>
      </c>
      <c r="H150" s="154">
        <v>9</v>
      </c>
      <c r="I150" s="155"/>
      <c r="J150" s="155">
        <f>ROUND(I150*H150,2)</f>
        <v>0</v>
      </c>
      <c r="K150" s="152" t="s">
        <v>123</v>
      </c>
      <c r="L150" s="137"/>
      <c r="M150" s="141"/>
      <c r="N150" s="283"/>
      <c r="O150" s="283"/>
      <c r="P150" s="284"/>
      <c r="Q150" s="283"/>
      <c r="R150" s="284"/>
      <c r="S150" s="283"/>
      <c r="T150" s="144"/>
      <c r="AR150" s="138"/>
      <c r="AT150" s="145"/>
      <c r="AU150" s="145"/>
      <c r="AY150" s="138"/>
      <c r="BK150" s="146"/>
    </row>
    <row r="151" spans="2:63" s="10" customFormat="1" ht="25.5" customHeight="1">
      <c r="B151" s="137"/>
      <c r="C151" s="1"/>
      <c r="D151" s="161" t="s">
        <v>125</v>
      </c>
      <c r="E151" s="1"/>
      <c r="F151" s="162" t="s">
        <v>225</v>
      </c>
      <c r="G151" s="1"/>
      <c r="H151" s="1"/>
      <c r="I151" s="1"/>
      <c r="J151" s="1"/>
      <c r="K151" s="1"/>
      <c r="L151" s="137"/>
      <c r="M151" s="141"/>
      <c r="N151" s="283"/>
      <c r="O151" s="283"/>
      <c r="P151" s="284"/>
      <c r="Q151" s="283"/>
      <c r="R151" s="284"/>
      <c r="S151" s="283"/>
      <c r="T151" s="144"/>
      <c r="AR151" s="138"/>
      <c r="AT151" s="145"/>
      <c r="AU151" s="145"/>
      <c r="AY151" s="138"/>
      <c r="BK151" s="146"/>
    </row>
    <row r="152" spans="2:63" s="10" customFormat="1" ht="25.5" customHeight="1">
      <c r="B152" s="137"/>
      <c r="C152" s="1"/>
      <c r="D152" s="161" t="s">
        <v>127</v>
      </c>
      <c r="E152" s="1"/>
      <c r="F152" s="164" t="s">
        <v>207</v>
      </c>
      <c r="G152" s="1"/>
      <c r="H152" s="1"/>
      <c r="I152" s="1"/>
      <c r="J152" s="1"/>
      <c r="K152" s="1"/>
      <c r="L152" s="137"/>
      <c r="M152" s="141"/>
      <c r="N152" s="283"/>
      <c r="O152" s="283"/>
      <c r="P152" s="284"/>
      <c r="Q152" s="283"/>
      <c r="R152" s="284"/>
      <c r="S152" s="283"/>
      <c r="T152" s="144"/>
      <c r="AR152" s="138"/>
      <c r="AT152" s="145"/>
      <c r="AU152" s="145"/>
      <c r="AY152" s="138"/>
      <c r="BK152" s="146"/>
    </row>
    <row r="153" spans="2:63" s="10" customFormat="1" ht="18" customHeight="1">
      <c r="B153" s="137"/>
      <c r="C153" s="150">
        <v>23</v>
      </c>
      <c r="D153" s="150" t="s">
        <v>119</v>
      </c>
      <c r="E153" s="151" t="s">
        <v>226</v>
      </c>
      <c r="F153" s="152" t="s">
        <v>227</v>
      </c>
      <c r="G153" s="153" t="s">
        <v>138</v>
      </c>
      <c r="H153" s="154">
        <v>3</v>
      </c>
      <c r="I153" s="155"/>
      <c r="J153" s="155">
        <f>ROUND(I153*H153,2)</f>
        <v>0</v>
      </c>
      <c r="K153" s="152" t="s">
        <v>123</v>
      </c>
      <c r="L153" s="137"/>
      <c r="M153" s="141"/>
      <c r="N153" s="283"/>
      <c r="O153" s="283"/>
      <c r="P153" s="284"/>
      <c r="Q153" s="283"/>
      <c r="R153" s="284"/>
      <c r="S153" s="283"/>
      <c r="T153" s="144"/>
      <c r="AR153" s="138"/>
      <c r="AT153" s="145"/>
      <c r="AU153" s="145"/>
      <c r="AY153" s="138"/>
      <c r="BK153" s="146"/>
    </row>
    <row r="154" spans="2:63" s="10" customFormat="1" ht="18" customHeight="1">
      <c r="B154" s="137"/>
      <c r="C154" s="1"/>
      <c r="D154" s="161" t="s">
        <v>125</v>
      </c>
      <c r="E154" s="1"/>
      <c r="F154" s="162" t="s">
        <v>228</v>
      </c>
      <c r="G154" s="1"/>
      <c r="H154" s="1"/>
      <c r="I154" s="1"/>
      <c r="J154" s="1"/>
      <c r="K154" s="1"/>
      <c r="L154" s="137"/>
      <c r="M154" s="141"/>
      <c r="N154" s="283"/>
      <c r="O154" s="283"/>
      <c r="P154" s="284"/>
      <c r="Q154" s="283"/>
      <c r="R154" s="284"/>
      <c r="S154" s="283"/>
      <c r="T154" s="144"/>
      <c r="AR154" s="138"/>
      <c r="AT154" s="145"/>
      <c r="AU154" s="145"/>
      <c r="AY154" s="138"/>
      <c r="BK154" s="146"/>
    </row>
    <row r="155" spans="2:63" s="10" customFormat="1" ht="24.75" customHeight="1">
      <c r="B155" s="137"/>
      <c r="C155" s="1"/>
      <c r="D155" s="161" t="s">
        <v>127</v>
      </c>
      <c r="E155" s="1"/>
      <c r="F155" s="164" t="s">
        <v>207</v>
      </c>
      <c r="G155" s="1"/>
      <c r="H155" s="1"/>
      <c r="I155" s="1"/>
      <c r="J155" s="1"/>
      <c r="K155" s="1"/>
      <c r="L155" s="137"/>
      <c r="M155" s="141"/>
      <c r="N155" s="283"/>
      <c r="O155" s="283"/>
      <c r="P155" s="284"/>
      <c r="Q155" s="283"/>
      <c r="R155" s="284"/>
      <c r="S155" s="283"/>
      <c r="T155" s="144"/>
      <c r="AR155" s="138"/>
      <c r="AT155" s="145"/>
      <c r="AU155" s="145"/>
      <c r="AY155" s="138"/>
      <c r="BK155" s="146"/>
    </row>
    <row r="156" spans="2:63" s="10" customFormat="1" ht="18" customHeight="1">
      <c r="B156" s="137"/>
      <c r="C156" s="150">
        <v>24</v>
      </c>
      <c r="D156" s="150" t="s">
        <v>119</v>
      </c>
      <c r="E156" s="151" t="s">
        <v>229</v>
      </c>
      <c r="F156" s="152" t="s">
        <v>230</v>
      </c>
      <c r="G156" s="153" t="s">
        <v>138</v>
      </c>
      <c r="H156" s="154">
        <v>6</v>
      </c>
      <c r="I156" s="155"/>
      <c r="J156" s="155">
        <f>ROUND(I156*H156,2)</f>
        <v>0</v>
      </c>
      <c r="K156" s="152" t="s">
        <v>123</v>
      </c>
      <c r="L156" s="137"/>
      <c r="M156" s="141"/>
      <c r="N156" s="283"/>
      <c r="O156" s="283"/>
      <c r="P156" s="284"/>
      <c r="Q156" s="283"/>
      <c r="R156" s="284"/>
      <c r="S156" s="283"/>
      <c r="T156" s="144"/>
      <c r="AR156" s="138"/>
      <c r="AT156" s="145"/>
      <c r="AU156" s="145"/>
      <c r="AY156" s="138"/>
      <c r="BK156" s="146"/>
    </row>
    <row r="157" spans="2:63" s="10" customFormat="1" ht="25.5" customHeight="1">
      <c r="B157" s="137"/>
      <c r="C157" s="1"/>
      <c r="D157" s="161" t="s">
        <v>125</v>
      </c>
      <c r="E157" s="1"/>
      <c r="F157" s="162" t="s">
        <v>231</v>
      </c>
      <c r="G157" s="1"/>
      <c r="H157" s="1"/>
      <c r="I157" s="1"/>
      <c r="J157" s="1"/>
      <c r="K157" s="1"/>
      <c r="L157" s="137"/>
      <c r="M157" s="141"/>
      <c r="N157" s="283"/>
      <c r="O157" s="283"/>
      <c r="P157" s="284"/>
      <c r="Q157" s="283"/>
      <c r="R157" s="284"/>
      <c r="S157" s="283"/>
      <c r="T157" s="144"/>
      <c r="AR157" s="138"/>
      <c r="AT157" s="145"/>
      <c r="AU157" s="145"/>
      <c r="AY157" s="138"/>
      <c r="BK157" s="146"/>
    </row>
    <row r="158" spans="2:63" s="10" customFormat="1" ht="23.25" customHeight="1">
      <c r="B158" s="137"/>
      <c r="C158" s="1"/>
      <c r="D158" s="161" t="s">
        <v>127</v>
      </c>
      <c r="E158" s="1"/>
      <c r="F158" s="164" t="s">
        <v>207</v>
      </c>
      <c r="G158" s="1"/>
      <c r="H158" s="1"/>
      <c r="I158" s="1"/>
      <c r="J158" s="1"/>
      <c r="K158" s="1"/>
      <c r="L158" s="137"/>
      <c r="M158" s="141"/>
      <c r="N158" s="283"/>
      <c r="O158" s="283"/>
      <c r="P158" s="284"/>
      <c r="Q158" s="283"/>
      <c r="R158" s="284"/>
      <c r="S158" s="283"/>
      <c r="T158" s="144"/>
      <c r="AR158" s="138"/>
      <c r="AT158" s="145"/>
      <c r="AU158" s="145"/>
      <c r="AY158" s="138"/>
      <c r="BK158" s="146"/>
    </row>
    <row r="159" spans="2:63" s="10" customFormat="1" ht="18" customHeight="1">
      <c r="B159" s="137"/>
      <c r="C159" s="150">
        <v>25</v>
      </c>
      <c r="D159" s="150" t="s">
        <v>119</v>
      </c>
      <c r="E159" s="151" t="s">
        <v>232</v>
      </c>
      <c r="F159" s="152" t="s">
        <v>233</v>
      </c>
      <c r="G159" s="153" t="s">
        <v>138</v>
      </c>
      <c r="H159" s="154">
        <v>7</v>
      </c>
      <c r="I159" s="155"/>
      <c r="J159" s="155">
        <f>ROUND(I159*H159,2)</f>
        <v>0</v>
      </c>
      <c r="K159" s="152" t="s">
        <v>123</v>
      </c>
      <c r="L159" s="137"/>
      <c r="M159" s="141"/>
      <c r="N159" s="283"/>
      <c r="O159" s="283"/>
      <c r="P159" s="284"/>
      <c r="Q159" s="283"/>
      <c r="R159" s="284"/>
      <c r="S159" s="283"/>
      <c r="T159" s="144"/>
      <c r="AR159" s="138"/>
      <c r="AT159" s="145"/>
      <c r="AU159" s="145"/>
      <c r="AY159" s="138"/>
      <c r="BK159" s="146"/>
    </row>
    <row r="160" spans="2:63" s="10" customFormat="1" ht="26.25" customHeight="1">
      <c r="B160" s="137"/>
      <c r="C160" s="1"/>
      <c r="D160" s="161" t="s">
        <v>125</v>
      </c>
      <c r="E160" s="1"/>
      <c r="F160" s="162" t="s">
        <v>234</v>
      </c>
      <c r="G160" s="1"/>
      <c r="H160" s="1"/>
      <c r="I160" s="1"/>
      <c r="J160" s="1"/>
      <c r="K160" s="1"/>
      <c r="L160" s="137"/>
      <c r="M160" s="141"/>
      <c r="N160" s="283"/>
      <c r="O160" s="283"/>
      <c r="P160" s="284"/>
      <c r="Q160" s="283"/>
      <c r="R160" s="284"/>
      <c r="S160" s="283"/>
      <c r="T160" s="144"/>
      <c r="AR160" s="138"/>
      <c r="AT160" s="145"/>
      <c r="AU160" s="145"/>
      <c r="AY160" s="138"/>
      <c r="BK160" s="146"/>
    </row>
    <row r="161" spans="2:63" s="10" customFormat="1" ht="27.75" customHeight="1">
      <c r="B161" s="137"/>
      <c r="C161" s="1"/>
      <c r="D161" s="161" t="s">
        <v>127</v>
      </c>
      <c r="E161" s="1"/>
      <c r="F161" s="164" t="s">
        <v>207</v>
      </c>
      <c r="G161" s="1"/>
      <c r="H161" s="1"/>
      <c r="I161" s="1"/>
      <c r="J161" s="1"/>
      <c r="K161" s="1"/>
      <c r="L161" s="137"/>
      <c r="M161" s="141"/>
      <c r="N161" s="283"/>
      <c r="O161" s="283"/>
      <c r="P161" s="284"/>
      <c r="Q161" s="283"/>
      <c r="R161" s="284"/>
      <c r="S161" s="283"/>
      <c r="T161" s="144"/>
      <c r="AR161" s="138"/>
      <c r="AT161" s="145"/>
      <c r="AU161" s="145"/>
      <c r="AY161" s="138"/>
      <c r="BK161" s="146"/>
    </row>
    <row r="162" spans="2:63" s="10" customFormat="1" ht="18" customHeight="1">
      <c r="B162" s="137"/>
      <c r="C162" s="150">
        <v>26</v>
      </c>
      <c r="D162" s="150" t="s">
        <v>119</v>
      </c>
      <c r="E162" s="151" t="s">
        <v>235</v>
      </c>
      <c r="F162" s="152" t="s">
        <v>236</v>
      </c>
      <c r="G162" s="153" t="s">
        <v>138</v>
      </c>
      <c r="H162" s="154">
        <v>9</v>
      </c>
      <c r="I162" s="155"/>
      <c r="J162" s="155">
        <f>ROUND(I162*H162,2)</f>
        <v>0</v>
      </c>
      <c r="K162" s="152" t="s">
        <v>123</v>
      </c>
      <c r="L162" s="137"/>
      <c r="M162" s="141"/>
      <c r="N162" s="283"/>
      <c r="O162" s="283"/>
      <c r="P162" s="284"/>
      <c r="Q162" s="283"/>
      <c r="R162" s="284"/>
      <c r="S162" s="283"/>
      <c r="T162" s="144"/>
      <c r="AR162" s="138"/>
      <c r="AT162" s="145"/>
      <c r="AU162" s="145"/>
      <c r="AY162" s="138"/>
      <c r="BK162" s="146"/>
    </row>
    <row r="163" spans="2:63" s="10" customFormat="1" ht="24.75" customHeight="1">
      <c r="B163" s="137"/>
      <c r="C163" s="1"/>
      <c r="D163" s="161" t="s">
        <v>125</v>
      </c>
      <c r="E163" s="1"/>
      <c r="F163" s="162" t="s">
        <v>237</v>
      </c>
      <c r="G163" s="1"/>
      <c r="H163" s="1"/>
      <c r="I163" s="1"/>
      <c r="J163" s="1"/>
      <c r="K163" s="1"/>
      <c r="L163" s="137"/>
      <c r="M163" s="141"/>
      <c r="N163" s="283"/>
      <c r="O163" s="283"/>
      <c r="P163" s="284"/>
      <c r="Q163" s="283"/>
      <c r="R163" s="284"/>
      <c r="S163" s="283"/>
      <c r="T163" s="144"/>
      <c r="AR163" s="138"/>
      <c r="AT163" s="145"/>
      <c r="AU163" s="145"/>
      <c r="AY163" s="138"/>
      <c r="BK163" s="146"/>
    </row>
    <row r="164" spans="2:63" s="10" customFormat="1" ht="25.5" customHeight="1">
      <c r="B164" s="137"/>
      <c r="C164" s="1"/>
      <c r="D164" s="161" t="s">
        <v>127</v>
      </c>
      <c r="E164" s="1"/>
      <c r="F164" s="164" t="s">
        <v>207</v>
      </c>
      <c r="G164" s="1"/>
      <c r="H164" s="1"/>
      <c r="I164" s="1"/>
      <c r="J164" s="1"/>
      <c r="K164" s="1"/>
      <c r="L164" s="137"/>
      <c r="M164" s="141"/>
      <c r="N164" s="283"/>
      <c r="O164" s="283"/>
      <c r="P164" s="284"/>
      <c r="Q164" s="283"/>
      <c r="R164" s="284"/>
      <c r="S164" s="283"/>
      <c r="T164" s="144"/>
      <c r="AR164" s="138"/>
      <c r="AT164" s="145"/>
      <c r="AU164" s="145"/>
      <c r="AY164" s="138"/>
      <c r="BK164" s="146"/>
    </row>
    <row r="165" spans="2:63" s="10" customFormat="1" ht="18" customHeight="1">
      <c r="B165" s="137"/>
      <c r="C165" s="150">
        <v>27</v>
      </c>
      <c r="D165" s="150" t="s">
        <v>119</v>
      </c>
      <c r="E165" s="151" t="s">
        <v>238</v>
      </c>
      <c r="F165" s="152" t="s">
        <v>239</v>
      </c>
      <c r="G165" s="153" t="s">
        <v>138</v>
      </c>
      <c r="H165" s="154">
        <v>3</v>
      </c>
      <c r="I165" s="155"/>
      <c r="J165" s="155">
        <f>ROUND(I165*H165,2)</f>
        <v>0</v>
      </c>
      <c r="K165" s="152" t="s">
        <v>123</v>
      </c>
      <c r="L165" s="137"/>
      <c r="M165" s="141"/>
      <c r="N165" s="283"/>
      <c r="O165" s="283"/>
      <c r="P165" s="284"/>
      <c r="Q165" s="283"/>
      <c r="R165" s="284"/>
      <c r="S165" s="283"/>
      <c r="T165" s="144"/>
      <c r="AR165" s="138"/>
      <c r="AT165" s="145"/>
      <c r="AU165" s="145"/>
      <c r="AY165" s="138"/>
      <c r="BK165" s="146"/>
    </row>
    <row r="166" spans="2:63" s="10" customFormat="1" ht="25.5" customHeight="1">
      <c r="B166" s="137"/>
      <c r="C166" s="1"/>
      <c r="D166" s="161" t="s">
        <v>125</v>
      </c>
      <c r="E166" s="1"/>
      <c r="F166" s="162" t="s">
        <v>240</v>
      </c>
      <c r="G166" s="1"/>
      <c r="H166" s="1"/>
      <c r="I166" s="1"/>
      <c r="J166" s="1"/>
      <c r="K166" s="1"/>
      <c r="L166" s="137"/>
      <c r="M166" s="141"/>
      <c r="N166" s="283"/>
      <c r="O166" s="283"/>
      <c r="P166" s="284"/>
      <c r="Q166" s="283"/>
      <c r="R166" s="284"/>
      <c r="S166" s="283"/>
      <c r="T166" s="144"/>
      <c r="AR166" s="138"/>
      <c r="AT166" s="145"/>
      <c r="AU166" s="145"/>
      <c r="AY166" s="138"/>
      <c r="BK166" s="146"/>
    </row>
    <row r="167" spans="2:63" s="10" customFormat="1" ht="30" customHeight="1">
      <c r="B167" s="137"/>
      <c r="C167" s="1"/>
      <c r="D167" s="161" t="s">
        <v>127</v>
      </c>
      <c r="E167" s="1"/>
      <c r="F167" s="164" t="s">
        <v>207</v>
      </c>
      <c r="G167" s="1"/>
      <c r="H167" s="1"/>
      <c r="I167" s="1"/>
      <c r="J167" s="1"/>
      <c r="K167" s="1"/>
      <c r="L167" s="137"/>
      <c r="M167" s="141"/>
      <c r="N167" s="283"/>
      <c r="O167" s="283"/>
      <c r="P167" s="284"/>
      <c r="Q167" s="283"/>
      <c r="R167" s="284"/>
      <c r="S167" s="283"/>
      <c r="T167" s="144"/>
      <c r="AR167" s="138"/>
      <c r="AT167" s="145"/>
      <c r="AU167" s="145"/>
      <c r="AY167" s="138"/>
      <c r="BK167" s="146"/>
    </row>
    <row r="168" spans="2:63" s="10" customFormat="1" ht="24.75" customHeight="1">
      <c r="B168" s="137"/>
      <c r="C168" s="150">
        <v>28</v>
      </c>
      <c r="D168" s="150" t="s">
        <v>119</v>
      </c>
      <c r="E168" s="151" t="s">
        <v>241</v>
      </c>
      <c r="F168" s="152" t="s">
        <v>242</v>
      </c>
      <c r="G168" s="153" t="s">
        <v>138</v>
      </c>
      <c r="H168" s="154">
        <v>18</v>
      </c>
      <c r="I168" s="155"/>
      <c r="J168" s="155">
        <f>ROUND(I168*H168,2)</f>
        <v>0</v>
      </c>
      <c r="K168" s="152" t="s">
        <v>123</v>
      </c>
      <c r="L168" s="137"/>
      <c r="M168" s="141"/>
      <c r="N168" s="283"/>
      <c r="O168" s="283"/>
      <c r="P168" s="284"/>
      <c r="Q168" s="283"/>
      <c r="R168" s="284"/>
      <c r="S168" s="283"/>
      <c r="T168" s="144"/>
      <c r="AR168" s="138"/>
      <c r="AT168" s="145"/>
      <c r="AU168" s="145"/>
      <c r="AY168" s="138"/>
      <c r="BK168" s="146"/>
    </row>
    <row r="169" spans="2:63" s="10" customFormat="1" ht="26.25" customHeight="1">
      <c r="B169" s="137"/>
      <c r="C169" s="1"/>
      <c r="D169" s="161" t="s">
        <v>125</v>
      </c>
      <c r="E169" s="1"/>
      <c r="F169" s="162" t="s">
        <v>243</v>
      </c>
      <c r="G169" s="1"/>
      <c r="H169" s="1"/>
      <c r="I169" s="1"/>
      <c r="J169" s="1"/>
      <c r="K169" s="1"/>
      <c r="L169" s="137"/>
      <c r="M169" s="141"/>
      <c r="N169" s="283"/>
      <c r="O169" s="283"/>
      <c r="P169" s="284"/>
      <c r="Q169" s="283"/>
      <c r="R169" s="284"/>
      <c r="S169" s="283"/>
      <c r="T169" s="144"/>
      <c r="AR169" s="138"/>
      <c r="AT169" s="145"/>
      <c r="AU169" s="145"/>
      <c r="AY169" s="138"/>
      <c r="BK169" s="146"/>
    </row>
    <row r="170" spans="2:63" s="10" customFormat="1" ht="29.25" customHeight="1">
      <c r="B170" s="137"/>
      <c r="C170" s="1"/>
      <c r="D170" s="161" t="s">
        <v>127</v>
      </c>
      <c r="E170" s="1"/>
      <c r="F170" s="164" t="s">
        <v>207</v>
      </c>
      <c r="G170" s="1"/>
      <c r="H170" s="1"/>
      <c r="I170" s="1"/>
      <c r="J170" s="1"/>
      <c r="K170" s="1"/>
      <c r="L170" s="137"/>
      <c r="M170" s="141"/>
      <c r="N170" s="283"/>
      <c r="O170" s="283"/>
      <c r="P170" s="284"/>
      <c r="Q170" s="283"/>
      <c r="R170" s="284"/>
      <c r="S170" s="283"/>
      <c r="T170" s="144"/>
      <c r="AR170" s="138"/>
      <c r="AT170" s="145"/>
      <c r="AU170" s="145"/>
      <c r="AY170" s="138"/>
      <c r="BK170" s="146"/>
    </row>
    <row r="171" spans="2:63" s="10" customFormat="1" ht="18" customHeight="1">
      <c r="B171" s="137"/>
      <c r="C171" s="11"/>
      <c r="D171" s="161" t="s">
        <v>129</v>
      </c>
      <c r="E171" s="11"/>
      <c r="F171" s="167" t="s">
        <v>688</v>
      </c>
      <c r="G171" s="11"/>
      <c r="H171" s="168">
        <v>18</v>
      </c>
      <c r="I171" s="11"/>
      <c r="J171" s="11"/>
      <c r="K171" s="11"/>
      <c r="L171" s="137"/>
      <c r="M171" s="141"/>
      <c r="N171" s="283"/>
      <c r="O171" s="283"/>
      <c r="P171" s="284"/>
      <c r="Q171" s="283"/>
      <c r="R171" s="284"/>
      <c r="S171" s="283"/>
      <c r="T171" s="144"/>
      <c r="AR171" s="138"/>
      <c r="AT171" s="145"/>
      <c r="AU171" s="145"/>
      <c r="AY171" s="138"/>
      <c r="BK171" s="146"/>
    </row>
    <row r="172" spans="2:63" s="10" customFormat="1" ht="26.25" customHeight="1">
      <c r="B172" s="137"/>
      <c r="C172" s="150">
        <v>29</v>
      </c>
      <c r="D172" s="150" t="s">
        <v>119</v>
      </c>
      <c r="E172" s="151" t="s">
        <v>244</v>
      </c>
      <c r="F172" s="152" t="s">
        <v>245</v>
      </c>
      <c r="G172" s="153" t="s">
        <v>138</v>
      </c>
      <c r="H172" s="154">
        <v>15</v>
      </c>
      <c r="I172" s="155"/>
      <c r="J172" s="155">
        <f>ROUND(I172*H172,2)</f>
        <v>0</v>
      </c>
      <c r="K172" s="152" t="s">
        <v>123</v>
      </c>
      <c r="L172" s="137"/>
      <c r="M172" s="141"/>
      <c r="N172" s="283"/>
      <c r="O172" s="283"/>
      <c r="P172" s="284"/>
      <c r="Q172" s="283"/>
      <c r="R172" s="284"/>
      <c r="S172" s="283"/>
      <c r="T172" s="144"/>
      <c r="AR172" s="138"/>
      <c r="AT172" s="145"/>
      <c r="AU172" s="145"/>
      <c r="AY172" s="138"/>
      <c r="BK172" s="146"/>
    </row>
    <row r="173" spans="2:63" s="10" customFormat="1" ht="25.5" customHeight="1">
      <c r="B173" s="137"/>
      <c r="C173" s="1"/>
      <c r="D173" s="161" t="s">
        <v>125</v>
      </c>
      <c r="E173" s="1"/>
      <c r="F173" s="162" t="s">
        <v>246</v>
      </c>
      <c r="G173" s="1"/>
      <c r="H173" s="1"/>
      <c r="I173" s="1"/>
      <c r="J173" s="1"/>
      <c r="K173" s="1"/>
      <c r="L173" s="137"/>
      <c r="M173" s="141"/>
      <c r="N173" s="283"/>
      <c r="O173" s="283"/>
      <c r="P173" s="284"/>
      <c r="Q173" s="283"/>
      <c r="R173" s="284"/>
      <c r="S173" s="283"/>
      <c r="T173" s="144"/>
      <c r="AR173" s="138"/>
      <c r="AT173" s="145"/>
      <c r="AU173" s="145"/>
      <c r="AY173" s="138"/>
      <c r="BK173" s="146"/>
    </row>
    <row r="174" spans="2:63" s="10" customFormat="1" ht="24.75" customHeight="1">
      <c r="B174" s="137"/>
      <c r="C174" s="1"/>
      <c r="D174" s="161" t="s">
        <v>127</v>
      </c>
      <c r="E174" s="1"/>
      <c r="F174" s="164" t="s">
        <v>207</v>
      </c>
      <c r="G174" s="1"/>
      <c r="H174" s="1"/>
      <c r="I174" s="1"/>
      <c r="J174" s="1"/>
      <c r="K174" s="1"/>
      <c r="L174" s="137"/>
      <c r="M174" s="141"/>
      <c r="N174" s="283"/>
      <c r="O174" s="283"/>
      <c r="P174" s="284"/>
      <c r="Q174" s="283"/>
      <c r="R174" s="284"/>
      <c r="S174" s="283"/>
      <c r="T174" s="144"/>
      <c r="AR174" s="138"/>
      <c r="AT174" s="145"/>
      <c r="AU174" s="145"/>
      <c r="AY174" s="138"/>
      <c r="BK174" s="146"/>
    </row>
    <row r="175" spans="2:63" s="10" customFormat="1" ht="18" customHeight="1">
      <c r="B175" s="137"/>
      <c r="C175" s="11"/>
      <c r="D175" s="161" t="s">
        <v>129</v>
      </c>
      <c r="E175" s="11"/>
      <c r="F175" s="167" t="s">
        <v>689</v>
      </c>
      <c r="G175" s="11"/>
      <c r="H175" s="168">
        <v>15</v>
      </c>
      <c r="I175" s="11"/>
      <c r="J175" s="11"/>
      <c r="K175" s="11"/>
      <c r="L175" s="137"/>
      <c r="M175" s="141"/>
      <c r="N175" s="283"/>
      <c r="O175" s="283"/>
      <c r="P175" s="284"/>
      <c r="Q175" s="283"/>
      <c r="R175" s="284"/>
      <c r="S175" s="283"/>
      <c r="T175" s="144"/>
      <c r="AR175" s="138"/>
      <c r="AT175" s="145"/>
      <c r="AU175" s="145"/>
      <c r="AY175" s="138"/>
      <c r="BK175" s="146"/>
    </row>
    <row r="176" spans="2:63" s="10" customFormat="1" ht="25.5" customHeight="1">
      <c r="B176" s="137"/>
      <c r="C176" s="150">
        <v>30</v>
      </c>
      <c r="D176" s="150" t="s">
        <v>119</v>
      </c>
      <c r="E176" s="151" t="s">
        <v>247</v>
      </c>
      <c r="F176" s="152" t="s">
        <v>248</v>
      </c>
      <c r="G176" s="153" t="s">
        <v>138</v>
      </c>
      <c r="H176" s="154">
        <v>27</v>
      </c>
      <c r="I176" s="155"/>
      <c r="J176" s="155">
        <f>ROUND(I176*H176,2)</f>
        <v>0</v>
      </c>
      <c r="K176" s="152" t="s">
        <v>123</v>
      </c>
      <c r="L176" s="137"/>
      <c r="M176" s="141"/>
      <c r="N176" s="283"/>
      <c r="O176" s="283"/>
      <c r="P176" s="284"/>
      <c r="Q176" s="283"/>
      <c r="R176" s="284"/>
      <c r="S176" s="283"/>
      <c r="T176" s="144"/>
      <c r="AR176" s="138"/>
      <c r="AT176" s="145"/>
      <c r="AU176" s="145"/>
      <c r="AY176" s="138"/>
      <c r="BK176" s="146"/>
    </row>
    <row r="177" spans="2:63" s="10" customFormat="1" ht="25.5" customHeight="1">
      <c r="B177" s="137"/>
      <c r="C177" s="1"/>
      <c r="D177" s="161" t="s">
        <v>125</v>
      </c>
      <c r="E177" s="1"/>
      <c r="F177" s="162" t="s">
        <v>249</v>
      </c>
      <c r="G177" s="1"/>
      <c r="H177" s="1"/>
      <c r="I177" s="1"/>
      <c r="J177" s="1"/>
      <c r="K177" s="1"/>
      <c r="L177" s="137"/>
      <c r="M177" s="141"/>
      <c r="N177" s="283"/>
      <c r="O177" s="283"/>
      <c r="P177" s="284"/>
      <c r="Q177" s="283"/>
      <c r="R177" s="284"/>
      <c r="S177" s="283"/>
      <c r="T177" s="144"/>
      <c r="AR177" s="138"/>
      <c r="AT177" s="145"/>
      <c r="AU177" s="145"/>
      <c r="AY177" s="138"/>
      <c r="BK177" s="146"/>
    </row>
    <row r="178" spans="2:63" s="10" customFormat="1" ht="23.25" customHeight="1">
      <c r="B178" s="137"/>
      <c r="C178" s="1"/>
      <c r="D178" s="161" t="s">
        <v>127</v>
      </c>
      <c r="E178" s="1"/>
      <c r="F178" s="164" t="s">
        <v>207</v>
      </c>
      <c r="G178" s="1"/>
      <c r="H178" s="1"/>
      <c r="I178" s="1"/>
      <c r="J178" s="1"/>
      <c r="K178" s="1"/>
      <c r="L178" s="137"/>
      <c r="M178" s="141"/>
      <c r="N178" s="283"/>
      <c r="O178" s="283"/>
      <c r="P178" s="284"/>
      <c r="Q178" s="283"/>
      <c r="R178" s="284"/>
      <c r="S178" s="283"/>
      <c r="T178" s="144"/>
      <c r="AR178" s="138"/>
      <c r="AT178" s="145"/>
      <c r="AU178" s="145"/>
      <c r="AY178" s="138"/>
      <c r="BK178" s="146"/>
    </row>
    <row r="179" spans="2:63" s="10" customFormat="1" ht="18" customHeight="1">
      <c r="B179" s="137"/>
      <c r="C179" s="11"/>
      <c r="D179" s="161" t="s">
        <v>129</v>
      </c>
      <c r="E179" s="11"/>
      <c r="F179" s="167" t="s">
        <v>653</v>
      </c>
      <c r="G179" s="11"/>
      <c r="H179" s="168">
        <v>27</v>
      </c>
      <c r="I179" s="11"/>
      <c r="J179" s="11"/>
      <c r="K179" s="11"/>
      <c r="L179" s="137"/>
      <c r="M179" s="141"/>
      <c r="N179" s="283"/>
      <c r="O179" s="283"/>
      <c r="P179" s="284"/>
      <c r="Q179" s="283"/>
      <c r="R179" s="284"/>
      <c r="S179" s="283"/>
      <c r="T179" s="144"/>
      <c r="AR179" s="138"/>
      <c r="AT179" s="145"/>
      <c r="AU179" s="145"/>
      <c r="AY179" s="138"/>
      <c r="BK179" s="146"/>
    </row>
    <row r="180" spans="2:63" s="10" customFormat="1" ht="23.25" customHeight="1">
      <c r="B180" s="137"/>
      <c r="C180" s="150">
        <v>31</v>
      </c>
      <c r="D180" s="150" t="s">
        <v>119</v>
      </c>
      <c r="E180" s="151" t="s">
        <v>250</v>
      </c>
      <c r="F180" s="152" t="s">
        <v>251</v>
      </c>
      <c r="G180" s="153" t="s">
        <v>138</v>
      </c>
      <c r="H180" s="154">
        <v>9</v>
      </c>
      <c r="I180" s="155"/>
      <c r="J180" s="155">
        <f>ROUND(I180*H180,2)</f>
        <v>0</v>
      </c>
      <c r="K180" s="152" t="s">
        <v>123</v>
      </c>
      <c r="L180" s="137"/>
      <c r="M180" s="141"/>
      <c r="N180" s="283"/>
      <c r="O180" s="283"/>
      <c r="P180" s="284"/>
      <c r="Q180" s="283"/>
      <c r="R180" s="284"/>
      <c r="S180" s="283"/>
      <c r="T180" s="144"/>
      <c r="AR180" s="138"/>
      <c r="AT180" s="145"/>
      <c r="AU180" s="145"/>
      <c r="AY180" s="138"/>
      <c r="BK180" s="146"/>
    </row>
    <row r="181" spans="2:63" s="10" customFormat="1" ht="24" customHeight="1">
      <c r="B181" s="137"/>
      <c r="C181" s="1"/>
      <c r="D181" s="161" t="s">
        <v>125</v>
      </c>
      <c r="E181" s="1"/>
      <c r="F181" s="162" t="s">
        <v>252</v>
      </c>
      <c r="G181" s="1"/>
      <c r="H181" s="1"/>
      <c r="I181" s="1"/>
      <c r="J181" s="1"/>
      <c r="K181" s="1"/>
      <c r="L181" s="137"/>
      <c r="M181" s="141"/>
      <c r="N181" s="283"/>
      <c r="O181" s="283"/>
      <c r="P181" s="284"/>
      <c r="Q181" s="283"/>
      <c r="R181" s="284"/>
      <c r="S181" s="283"/>
      <c r="T181" s="144"/>
      <c r="AR181" s="138"/>
      <c r="AT181" s="145"/>
      <c r="AU181" s="145"/>
      <c r="AY181" s="138"/>
      <c r="BK181" s="146"/>
    </row>
    <row r="182" spans="2:63" s="10" customFormat="1" ht="21" customHeight="1">
      <c r="B182" s="137"/>
      <c r="C182" s="1"/>
      <c r="D182" s="161" t="s">
        <v>127</v>
      </c>
      <c r="E182" s="1"/>
      <c r="F182" s="164" t="s">
        <v>207</v>
      </c>
      <c r="G182" s="1"/>
      <c r="H182" s="1"/>
      <c r="I182" s="1"/>
      <c r="J182" s="1"/>
      <c r="K182" s="1"/>
      <c r="L182" s="137"/>
      <c r="M182" s="141"/>
      <c r="N182" s="283"/>
      <c r="O182" s="283"/>
      <c r="P182" s="284"/>
      <c r="Q182" s="283"/>
      <c r="R182" s="284"/>
      <c r="S182" s="283"/>
      <c r="T182" s="144"/>
      <c r="AR182" s="138"/>
      <c r="AT182" s="145"/>
      <c r="AU182" s="145"/>
      <c r="AY182" s="138"/>
      <c r="BK182" s="146"/>
    </row>
    <row r="183" spans="2:63" s="10" customFormat="1" ht="18" customHeight="1">
      <c r="B183" s="137"/>
      <c r="C183" s="11"/>
      <c r="D183" s="161" t="s">
        <v>129</v>
      </c>
      <c r="E183" s="11"/>
      <c r="F183" s="167" t="s">
        <v>654</v>
      </c>
      <c r="G183" s="11"/>
      <c r="H183" s="168">
        <v>9</v>
      </c>
      <c r="I183" s="11"/>
      <c r="J183" s="11"/>
      <c r="K183" s="11"/>
      <c r="L183" s="137"/>
      <c r="M183" s="141"/>
      <c r="N183" s="283"/>
      <c r="O183" s="283"/>
      <c r="P183" s="284"/>
      <c r="Q183" s="283"/>
      <c r="R183" s="284"/>
      <c r="S183" s="283"/>
      <c r="T183" s="144"/>
      <c r="AR183" s="138"/>
      <c r="AT183" s="145"/>
      <c r="AU183" s="145"/>
      <c r="AY183" s="138"/>
      <c r="BK183" s="146"/>
    </row>
    <row r="184" spans="2:63" s="10" customFormat="1" ht="24.75" customHeight="1">
      <c r="B184" s="137"/>
      <c r="C184" s="150">
        <v>32</v>
      </c>
      <c r="D184" s="150" t="s">
        <v>119</v>
      </c>
      <c r="E184" s="151" t="s">
        <v>253</v>
      </c>
      <c r="F184" s="152" t="s">
        <v>254</v>
      </c>
      <c r="G184" s="153" t="s">
        <v>138</v>
      </c>
      <c r="H184" s="154">
        <v>18</v>
      </c>
      <c r="I184" s="155"/>
      <c r="J184" s="155">
        <f>ROUND(I184*H184,2)</f>
        <v>0</v>
      </c>
      <c r="K184" s="152" t="s">
        <v>123</v>
      </c>
      <c r="L184" s="137"/>
      <c r="M184" s="141"/>
      <c r="N184" s="283"/>
      <c r="O184" s="283"/>
      <c r="P184" s="284"/>
      <c r="Q184" s="283"/>
      <c r="R184" s="284"/>
      <c r="S184" s="283"/>
      <c r="T184" s="144"/>
      <c r="AR184" s="138"/>
      <c r="AT184" s="145"/>
      <c r="AU184" s="145"/>
      <c r="AY184" s="138"/>
      <c r="BK184" s="146"/>
    </row>
    <row r="185" spans="2:63" s="10" customFormat="1" ht="27" customHeight="1">
      <c r="B185" s="137"/>
      <c r="C185" s="1"/>
      <c r="D185" s="161" t="s">
        <v>125</v>
      </c>
      <c r="E185" s="1"/>
      <c r="F185" s="162" t="s">
        <v>255</v>
      </c>
      <c r="G185" s="1"/>
      <c r="H185" s="1"/>
      <c r="I185" s="1"/>
      <c r="J185" s="1"/>
      <c r="K185" s="1"/>
      <c r="L185" s="137"/>
      <c r="M185" s="141"/>
      <c r="N185" s="283"/>
      <c r="O185" s="283"/>
      <c r="P185" s="284"/>
      <c r="Q185" s="283"/>
      <c r="R185" s="284"/>
      <c r="S185" s="283"/>
      <c r="T185" s="144"/>
      <c r="AR185" s="138"/>
      <c r="AT185" s="145"/>
      <c r="AU185" s="145"/>
      <c r="AY185" s="138"/>
      <c r="BK185" s="146"/>
    </row>
    <row r="186" spans="2:63" s="10" customFormat="1" ht="24" customHeight="1">
      <c r="B186" s="137"/>
      <c r="C186" s="1"/>
      <c r="D186" s="161" t="s">
        <v>127</v>
      </c>
      <c r="E186" s="1"/>
      <c r="F186" s="164" t="s">
        <v>207</v>
      </c>
      <c r="G186" s="1"/>
      <c r="H186" s="1"/>
      <c r="I186" s="1"/>
      <c r="J186" s="1"/>
      <c r="K186" s="1"/>
      <c r="L186" s="137"/>
      <c r="M186" s="141"/>
      <c r="N186" s="283"/>
      <c r="O186" s="283"/>
      <c r="P186" s="284"/>
      <c r="Q186" s="283"/>
      <c r="R186" s="284"/>
      <c r="S186" s="283"/>
      <c r="T186" s="144"/>
      <c r="AR186" s="138"/>
      <c r="AT186" s="145"/>
      <c r="AU186" s="145"/>
      <c r="AY186" s="138"/>
      <c r="BK186" s="146"/>
    </row>
    <row r="187" spans="2:63" s="10" customFormat="1" ht="18" customHeight="1">
      <c r="B187" s="137"/>
      <c r="C187" s="11"/>
      <c r="D187" s="161" t="s">
        <v>129</v>
      </c>
      <c r="E187" s="11"/>
      <c r="F187" s="167" t="s">
        <v>688</v>
      </c>
      <c r="G187" s="11"/>
      <c r="H187" s="168">
        <v>18</v>
      </c>
      <c r="I187" s="11"/>
      <c r="J187" s="11"/>
      <c r="K187" s="11"/>
      <c r="L187" s="137"/>
      <c r="M187" s="141"/>
      <c r="N187" s="283"/>
      <c r="O187" s="283"/>
      <c r="P187" s="284"/>
      <c r="Q187" s="283"/>
      <c r="R187" s="284"/>
      <c r="S187" s="283"/>
      <c r="T187" s="144"/>
      <c r="AR187" s="138"/>
      <c r="AT187" s="145"/>
      <c r="AU187" s="145"/>
      <c r="AY187" s="138"/>
      <c r="BK187" s="146"/>
    </row>
    <row r="188" spans="2:63" s="10" customFormat="1" ht="30.75" customHeight="1">
      <c r="B188" s="137"/>
      <c r="C188" s="150">
        <v>33</v>
      </c>
      <c r="D188" s="150" t="s">
        <v>119</v>
      </c>
      <c r="E188" s="151" t="s">
        <v>256</v>
      </c>
      <c r="F188" s="152" t="s">
        <v>257</v>
      </c>
      <c r="G188" s="153" t="s">
        <v>138</v>
      </c>
      <c r="H188" s="154">
        <v>15</v>
      </c>
      <c r="I188" s="155"/>
      <c r="J188" s="155">
        <f>ROUND(I188*H188,2)</f>
        <v>0</v>
      </c>
      <c r="K188" s="152" t="s">
        <v>123</v>
      </c>
      <c r="L188" s="137"/>
      <c r="M188" s="141"/>
      <c r="N188" s="283"/>
      <c r="O188" s="283"/>
      <c r="P188" s="284"/>
      <c r="Q188" s="283"/>
      <c r="R188" s="284"/>
      <c r="S188" s="283"/>
      <c r="T188" s="144"/>
      <c r="AR188" s="138"/>
      <c r="AT188" s="145"/>
      <c r="AU188" s="145"/>
      <c r="AY188" s="138"/>
      <c r="BK188" s="146"/>
    </row>
    <row r="189" spans="2:63" s="10" customFormat="1" ht="25.5" customHeight="1">
      <c r="B189" s="137"/>
      <c r="C189" s="1"/>
      <c r="D189" s="161" t="s">
        <v>125</v>
      </c>
      <c r="E189" s="1"/>
      <c r="F189" s="162" t="s">
        <v>258</v>
      </c>
      <c r="G189" s="1"/>
      <c r="H189" s="1"/>
      <c r="I189" s="1"/>
      <c r="J189" s="1"/>
      <c r="K189" s="1"/>
      <c r="L189" s="137"/>
      <c r="M189" s="141"/>
      <c r="N189" s="283"/>
      <c r="O189" s="283"/>
      <c r="P189" s="284"/>
      <c r="Q189" s="283"/>
      <c r="R189" s="284"/>
      <c r="S189" s="283"/>
      <c r="T189" s="144"/>
      <c r="AR189" s="138"/>
      <c r="AT189" s="145"/>
      <c r="AU189" s="145"/>
      <c r="AY189" s="138"/>
      <c r="BK189" s="146"/>
    </row>
    <row r="190" spans="2:63" s="10" customFormat="1" ht="18" customHeight="1">
      <c r="B190" s="137"/>
      <c r="C190" s="1"/>
      <c r="D190" s="161" t="s">
        <v>127</v>
      </c>
      <c r="E190" s="1"/>
      <c r="F190" s="164" t="s">
        <v>207</v>
      </c>
      <c r="G190" s="1"/>
      <c r="H190" s="1"/>
      <c r="I190" s="1"/>
      <c r="J190" s="1"/>
      <c r="K190" s="1"/>
      <c r="L190" s="137"/>
      <c r="M190" s="141"/>
      <c r="N190" s="283"/>
      <c r="O190" s="283"/>
      <c r="P190" s="284"/>
      <c r="Q190" s="283"/>
      <c r="R190" s="284"/>
      <c r="S190" s="283"/>
      <c r="T190" s="144"/>
      <c r="AR190" s="138"/>
      <c r="AT190" s="145"/>
      <c r="AU190" s="145"/>
      <c r="AY190" s="138"/>
      <c r="BK190" s="146"/>
    </row>
    <row r="191" spans="2:63" s="10" customFormat="1" ht="18" customHeight="1">
      <c r="B191" s="137"/>
      <c r="C191" s="11"/>
      <c r="D191" s="161" t="s">
        <v>129</v>
      </c>
      <c r="E191" s="11"/>
      <c r="F191" s="167" t="s">
        <v>689</v>
      </c>
      <c r="G191" s="11"/>
      <c r="H191" s="168">
        <v>15</v>
      </c>
      <c r="I191" s="11"/>
      <c r="J191" s="11"/>
      <c r="K191" s="11"/>
      <c r="L191" s="137"/>
      <c r="M191" s="141"/>
      <c r="N191" s="283"/>
      <c r="O191" s="283"/>
      <c r="P191" s="284"/>
      <c r="Q191" s="283"/>
      <c r="R191" s="284"/>
      <c r="S191" s="283"/>
      <c r="T191" s="144"/>
      <c r="AR191" s="138"/>
      <c r="AT191" s="145"/>
      <c r="AU191" s="145"/>
      <c r="AY191" s="138"/>
      <c r="BK191" s="146"/>
    </row>
    <row r="192" spans="2:63" s="10" customFormat="1" ht="28.5" customHeight="1">
      <c r="B192" s="137"/>
      <c r="C192" s="150">
        <v>34</v>
      </c>
      <c r="D192" s="150" t="s">
        <v>119</v>
      </c>
      <c r="E192" s="151" t="s">
        <v>259</v>
      </c>
      <c r="F192" s="152" t="s">
        <v>260</v>
      </c>
      <c r="G192" s="153" t="s">
        <v>138</v>
      </c>
      <c r="H192" s="154">
        <v>27</v>
      </c>
      <c r="I192" s="155"/>
      <c r="J192" s="155">
        <f>ROUND(I192*H192,2)</f>
        <v>0</v>
      </c>
      <c r="K192" s="152" t="s">
        <v>123</v>
      </c>
      <c r="L192" s="137"/>
      <c r="M192" s="141"/>
      <c r="N192" s="283"/>
      <c r="O192" s="283"/>
      <c r="P192" s="284"/>
      <c r="Q192" s="283"/>
      <c r="R192" s="284"/>
      <c r="S192" s="283"/>
      <c r="T192" s="144"/>
      <c r="AR192" s="138"/>
      <c r="AT192" s="145"/>
      <c r="AU192" s="145"/>
      <c r="AY192" s="138"/>
      <c r="BK192" s="146"/>
    </row>
    <row r="193" spans="2:63" s="10" customFormat="1" ht="24.75" customHeight="1">
      <c r="B193" s="137"/>
      <c r="C193" s="1"/>
      <c r="D193" s="161" t="s">
        <v>125</v>
      </c>
      <c r="E193" s="1"/>
      <c r="F193" s="162" t="s">
        <v>261</v>
      </c>
      <c r="G193" s="1"/>
      <c r="H193" s="1"/>
      <c r="I193" s="1"/>
      <c r="J193" s="1"/>
      <c r="K193" s="1"/>
      <c r="L193" s="137"/>
      <c r="M193" s="141"/>
      <c r="N193" s="283"/>
      <c r="O193" s="283"/>
      <c r="P193" s="284"/>
      <c r="Q193" s="283"/>
      <c r="R193" s="284"/>
      <c r="S193" s="283"/>
      <c r="T193" s="144"/>
      <c r="AR193" s="138"/>
      <c r="AT193" s="145"/>
      <c r="AU193" s="145"/>
      <c r="AY193" s="138"/>
      <c r="BK193" s="146"/>
    </row>
    <row r="194" spans="2:63" s="10" customFormat="1" ht="18" customHeight="1">
      <c r="B194" s="137"/>
      <c r="C194" s="1"/>
      <c r="D194" s="161" t="s">
        <v>127</v>
      </c>
      <c r="E194" s="1"/>
      <c r="F194" s="164" t="s">
        <v>207</v>
      </c>
      <c r="G194" s="1"/>
      <c r="H194" s="1"/>
      <c r="I194" s="1"/>
      <c r="J194" s="1"/>
      <c r="K194" s="1"/>
      <c r="L194" s="137"/>
      <c r="M194" s="141"/>
      <c r="N194" s="283"/>
      <c r="O194" s="283"/>
      <c r="P194" s="284"/>
      <c r="Q194" s="283"/>
      <c r="R194" s="284"/>
      <c r="S194" s="283"/>
      <c r="T194" s="144"/>
      <c r="AR194" s="138"/>
      <c r="AT194" s="145"/>
      <c r="AU194" s="145"/>
      <c r="AY194" s="138"/>
      <c r="BK194" s="146"/>
    </row>
    <row r="195" spans="2:63" s="10" customFormat="1" ht="18" customHeight="1">
      <c r="B195" s="137"/>
      <c r="C195" s="11"/>
      <c r="D195" s="161" t="s">
        <v>129</v>
      </c>
      <c r="E195" s="11"/>
      <c r="F195" s="167" t="s">
        <v>653</v>
      </c>
      <c r="G195" s="11"/>
      <c r="H195" s="168">
        <v>27</v>
      </c>
      <c r="I195" s="11"/>
      <c r="J195" s="11"/>
      <c r="K195" s="11"/>
      <c r="L195" s="137"/>
      <c r="M195" s="141"/>
      <c r="N195" s="283"/>
      <c r="O195" s="283"/>
      <c r="P195" s="284"/>
      <c r="Q195" s="283"/>
      <c r="R195" s="284"/>
      <c r="S195" s="283"/>
      <c r="T195" s="144"/>
      <c r="AR195" s="138"/>
      <c r="AT195" s="145"/>
      <c r="AU195" s="145"/>
      <c r="AY195" s="138"/>
      <c r="BK195" s="146"/>
    </row>
    <row r="196" spans="2:63" s="10" customFormat="1" ht="28.5" customHeight="1">
      <c r="B196" s="137"/>
      <c r="C196" s="150">
        <v>35</v>
      </c>
      <c r="D196" s="150" t="s">
        <v>119</v>
      </c>
      <c r="E196" s="151" t="s">
        <v>262</v>
      </c>
      <c r="F196" s="152" t="s">
        <v>263</v>
      </c>
      <c r="G196" s="153" t="s">
        <v>138</v>
      </c>
      <c r="H196" s="154">
        <v>9</v>
      </c>
      <c r="I196" s="155"/>
      <c r="J196" s="155">
        <f>ROUND(I196*H196,2)</f>
        <v>0</v>
      </c>
      <c r="K196" s="152" t="s">
        <v>123</v>
      </c>
      <c r="L196" s="137"/>
      <c r="M196" s="141"/>
      <c r="N196" s="283"/>
      <c r="O196" s="283"/>
      <c r="P196" s="284"/>
      <c r="Q196" s="283"/>
      <c r="R196" s="284"/>
      <c r="S196" s="283"/>
      <c r="T196" s="144"/>
      <c r="AR196" s="138"/>
      <c r="AT196" s="145"/>
      <c r="AU196" s="145"/>
      <c r="AY196" s="138"/>
      <c r="BK196" s="146"/>
    </row>
    <row r="197" spans="2:63" s="10" customFormat="1" ht="24" customHeight="1">
      <c r="B197" s="137"/>
      <c r="C197" s="1"/>
      <c r="D197" s="161" t="s">
        <v>125</v>
      </c>
      <c r="E197" s="1"/>
      <c r="F197" s="162" t="s">
        <v>264</v>
      </c>
      <c r="G197" s="1"/>
      <c r="H197" s="1"/>
      <c r="I197" s="1"/>
      <c r="J197" s="1"/>
      <c r="K197" s="1"/>
      <c r="L197" s="137"/>
      <c r="M197" s="141"/>
      <c r="N197" s="283"/>
      <c r="O197" s="283"/>
      <c r="P197" s="284"/>
      <c r="Q197" s="283"/>
      <c r="R197" s="284"/>
      <c r="S197" s="283"/>
      <c r="T197" s="144"/>
      <c r="AR197" s="138"/>
      <c r="AT197" s="145"/>
      <c r="AU197" s="145"/>
      <c r="AY197" s="138"/>
      <c r="BK197" s="146"/>
    </row>
    <row r="198" spans="2:63" s="10" customFormat="1" ht="18" customHeight="1">
      <c r="B198" s="137"/>
      <c r="C198" s="1"/>
      <c r="D198" s="161" t="s">
        <v>127</v>
      </c>
      <c r="E198" s="1"/>
      <c r="F198" s="164" t="s">
        <v>207</v>
      </c>
      <c r="G198" s="1"/>
      <c r="H198" s="1"/>
      <c r="I198" s="1"/>
      <c r="J198" s="1"/>
      <c r="K198" s="1"/>
      <c r="L198" s="137"/>
      <c r="M198" s="141"/>
      <c r="N198" s="283"/>
      <c r="O198" s="283"/>
      <c r="P198" s="284"/>
      <c r="Q198" s="283"/>
      <c r="R198" s="284"/>
      <c r="S198" s="283"/>
      <c r="T198" s="144"/>
      <c r="AR198" s="138"/>
      <c r="AT198" s="145"/>
      <c r="AU198" s="145"/>
      <c r="AY198" s="138"/>
      <c r="BK198" s="146"/>
    </row>
    <row r="199" spans="2:63" s="10" customFormat="1" ht="18" customHeight="1">
      <c r="B199" s="137"/>
      <c r="C199" s="11"/>
      <c r="D199" s="161" t="s">
        <v>129</v>
      </c>
      <c r="E199" s="11"/>
      <c r="F199" s="167" t="s">
        <v>654</v>
      </c>
      <c r="G199" s="11"/>
      <c r="H199" s="168">
        <v>9</v>
      </c>
      <c r="I199" s="11"/>
      <c r="J199" s="11"/>
      <c r="K199" s="11"/>
      <c r="L199" s="137"/>
      <c r="M199" s="141"/>
      <c r="N199" s="283"/>
      <c r="O199" s="283"/>
      <c r="P199" s="284"/>
      <c r="Q199" s="283"/>
      <c r="R199" s="284"/>
      <c r="S199" s="283"/>
      <c r="T199" s="144"/>
      <c r="AR199" s="138"/>
      <c r="AT199" s="145"/>
      <c r="AU199" s="145"/>
      <c r="AY199" s="138"/>
      <c r="BK199" s="146"/>
    </row>
    <row r="200" spans="2:63" s="10" customFormat="1" ht="18" customHeight="1">
      <c r="B200" s="137"/>
      <c r="C200" s="150">
        <v>36</v>
      </c>
      <c r="D200" s="150" t="s">
        <v>119</v>
      </c>
      <c r="E200" s="151" t="s">
        <v>265</v>
      </c>
      <c r="F200" s="152" t="s">
        <v>266</v>
      </c>
      <c r="G200" s="153" t="s">
        <v>138</v>
      </c>
      <c r="H200" s="154">
        <v>18</v>
      </c>
      <c r="I200" s="155"/>
      <c r="J200" s="155">
        <f>ROUND(I200*H200,2)</f>
        <v>0</v>
      </c>
      <c r="K200" s="152" t="s">
        <v>123</v>
      </c>
      <c r="L200" s="137"/>
      <c r="M200" s="141"/>
      <c r="N200" s="283"/>
      <c r="O200" s="283"/>
      <c r="P200" s="284"/>
      <c r="Q200" s="283"/>
      <c r="R200" s="284"/>
      <c r="S200" s="283"/>
      <c r="T200" s="144"/>
      <c r="AR200" s="138"/>
      <c r="AT200" s="145"/>
      <c r="AU200" s="145"/>
      <c r="AY200" s="138"/>
      <c r="BK200" s="146"/>
    </row>
    <row r="201" spans="2:63" s="10" customFormat="1" ht="25.5" customHeight="1">
      <c r="B201" s="137"/>
      <c r="C201" s="1"/>
      <c r="D201" s="161" t="s">
        <v>125</v>
      </c>
      <c r="E201" s="1"/>
      <c r="F201" s="162" t="s">
        <v>267</v>
      </c>
      <c r="G201" s="1"/>
      <c r="H201" s="1"/>
      <c r="I201" s="1"/>
      <c r="J201" s="1"/>
      <c r="K201" s="1"/>
      <c r="L201" s="137"/>
      <c r="M201" s="141"/>
      <c r="N201" s="283"/>
      <c r="O201" s="283"/>
      <c r="P201" s="284"/>
      <c r="Q201" s="283"/>
      <c r="R201" s="284"/>
      <c r="S201" s="283"/>
      <c r="T201" s="144"/>
      <c r="AR201" s="138"/>
      <c r="AT201" s="145"/>
      <c r="AU201" s="145"/>
      <c r="AY201" s="138"/>
      <c r="BK201" s="146"/>
    </row>
    <row r="202" spans="2:63" s="10" customFormat="1" ht="18" customHeight="1">
      <c r="B202" s="137"/>
      <c r="C202" s="1"/>
      <c r="D202" s="161" t="s">
        <v>127</v>
      </c>
      <c r="E202" s="1"/>
      <c r="F202" s="164" t="s">
        <v>207</v>
      </c>
      <c r="G202" s="1"/>
      <c r="H202" s="1"/>
      <c r="I202" s="1"/>
      <c r="J202" s="1"/>
      <c r="K202" s="1"/>
      <c r="L202" s="137"/>
      <c r="M202" s="141"/>
      <c r="N202" s="283"/>
      <c r="O202" s="283"/>
      <c r="P202" s="284"/>
      <c r="Q202" s="283"/>
      <c r="R202" s="284"/>
      <c r="S202" s="283"/>
      <c r="T202" s="144"/>
      <c r="AR202" s="138"/>
      <c r="AT202" s="145"/>
      <c r="AU202" s="145"/>
      <c r="AY202" s="138"/>
      <c r="BK202" s="146"/>
    </row>
    <row r="203" spans="2:63" s="10" customFormat="1" ht="18" customHeight="1">
      <c r="B203" s="137"/>
      <c r="C203" s="11"/>
      <c r="D203" s="161" t="s">
        <v>129</v>
      </c>
      <c r="E203" s="11"/>
      <c r="F203" s="167" t="s">
        <v>688</v>
      </c>
      <c r="G203" s="11"/>
      <c r="H203" s="168">
        <v>18</v>
      </c>
      <c r="I203" s="11"/>
      <c r="J203" s="11"/>
      <c r="K203" s="11"/>
      <c r="L203" s="137"/>
      <c r="M203" s="141"/>
      <c r="N203" s="283"/>
      <c r="O203" s="283"/>
      <c r="P203" s="284"/>
      <c r="Q203" s="283"/>
      <c r="R203" s="284"/>
      <c r="S203" s="283"/>
      <c r="T203" s="144"/>
      <c r="AR203" s="138"/>
      <c r="AT203" s="145"/>
      <c r="AU203" s="145"/>
      <c r="AY203" s="138"/>
      <c r="BK203" s="146"/>
    </row>
    <row r="204" spans="2:63" s="10" customFormat="1" ht="18" customHeight="1">
      <c r="B204" s="137"/>
      <c r="C204" s="150">
        <v>37</v>
      </c>
      <c r="D204" s="150" t="s">
        <v>119</v>
      </c>
      <c r="E204" s="151" t="s">
        <v>268</v>
      </c>
      <c r="F204" s="152" t="s">
        <v>269</v>
      </c>
      <c r="G204" s="153" t="s">
        <v>138</v>
      </c>
      <c r="H204" s="154">
        <v>21</v>
      </c>
      <c r="I204" s="155"/>
      <c r="J204" s="155">
        <f>ROUND(I204*H204,2)</f>
        <v>0</v>
      </c>
      <c r="K204" s="152" t="s">
        <v>123</v>
      </c>
      <c r="L204" s="137"/>
      <c r="M204" s="141"/>
      <c r="N204" s="283"/>
      <c r="O204" s="283"/>
      <c r="P204" s="284"/>
      <c r="Q204" s="283"/>
      <c r="R204" s="284"/>
      <c r="S204" s="283"/>
      <c r="T204" s="144"/>
      <c r="AR204" s="138"/>
      <c r="AT204" s="145"/>
      <c r="AU204" s="145"/>
      <c r="AY204" s="138"/>
      <c r="BK204" s="146"/>
    </row>
    <row r="205" spans="2:63" s="10" customFormat="1" ht="27" customHeight="1">
      <c r="B205" s="137"/>
      <c r="C205" s="1"/>
      <c r="D205" s="161" t="s">
        <v>125</v>
      </c>
      <c r="E205" s="1"/>
      <c r="F205" s="162" t="s">
        <v>270</v>
      </c>
      <c r="G205" s="1"/>
      <c r="H205" s="1"/>
      <c r="I205" s="1"/>
      <c r="J205" s="1"/>
      <c r="K205" s="1"/>
      <c r="L205" s="137"/>
      <c r="M205" s="141"/>
      <c r="N205" s="283"/>
      <c r="O205" s="283"/>
      <c r="P205" s="284"/>
      <c r="Q205" s="283"/>
      <c r="R205" s="284"/>
      <c r="S205" s="283"/>
      <c r="T205" s="144"/>
      <c r="AR205" s="138"/>
      <c r="AT205" s="145"/>
      <c r="AU205" s="145"/>
      <c r="AY205" s="138"/>
      <c r="BK205" s="146"/>
    </row>
    <row r="206" spans="2:63" s="10" customFormat="1" ht="18" customHeight="1">
      <c r="B206" s="137"/>
      <c r="C206" s="1"/>
      <c r="D206" s="161" t="s">
        <v>127</v>
      </c>
      <c r="E206" s="1"/>
      <c r="F206" s="164" t="s">
        <v>207</v>
      </c>
      <c r="G206" s="1"/>
      <c r="H206" s="1"/>
      <c r="I206" s="1"/>
      <c r="J206" s="1"/>
      <c r="K206" s="1"/>
      <c r="L206" s="137"/>
      <c r="M206" s="141"/>
      <c r="N206" s="283"/>
      <c r="O206" s="283"/>
      <c r="P206" s="284"/>
      <c r="Q206" s="283"/>
      <c r="R206" s="284"/>
      <c r="S206" s="283"/>
      <c r="T206" s="144"/>
      <c r="AR206" s="138"/>
      <c r="AT206" s="145"/>
      <c r="AU206" s="145"/>
      <c r="AY206" s="138"/>
      <c r="BK206" s="146"/>
    </row>
    <row r="207" spans="2:63" s="10" customFormat="1" ht="18" customHeight="1">
      <c r="B207" s="137"/>
      <c r="C207" s="11"/>
      <c r="D207" s="161" t="s">
        <v>129</v>
      </c>
      <c r="E207" s="11"/>
      <c r="F207" s="167" t="s">
        <v>690</v>
      </c>
      <c r="G207" s="11"/>
      <c r="H207" s="168">
        <v>21</v>
      </c>
      <c r="I207" s="11"/>
      <c r="J207" s="11"/>
      <c r="K207" s="11"/>
      <c r="L207" s="137"/>
      <c r="M207" s="141"/>
      <c r="N207" s="283"/>
      <c r="O207" s="283"/>
      <c r="P207" s="284"/>
      <c r="Q207" s="283"/>
      <c r="R207" s="284"/>
      <c r="S207" s="283"/>
      <c r="T207" s="144"/>
      <c r="AR207" s="138"/>
      <c r="AT207" s="145"/>
      <c r="AU207" s="145"/>
      <c r="AY207" s="138"/>
      <c r="BK207" s="146"/>
    </row>
    <row r="208" spans="2:63" s="10" customFormat="1" ht="18" customHeight="1">
      <c r="B208" s="137"/>
      <c r="C208" s="150">
        <v>38</v>
      </c>
      <c r="D208" s="150" t="s">
        <v>119</v>
      </c>
      <c r="E208" s="151" t="s">
        <v>271</v>
      </c>
      <c r="F208" s="152" t="s">
        <v>272</v>
      </c>
      <c r="G208" s="153" t="s">
        <v>138</v>
      </c>
      <c r="H208" s="154">
        <v>27</v>
      </c>
      <c r="I208" s="155"/>
      <c r="J208" s="155">
        <f>ROUND(I208*H208,2)</f>
        <v>0</v>
      </c>
      <c r="K208" s="152" t="s">
        <v>123</v>
      </c>
      <c r="L208" s="137"/>
      <c r="M208" s="141"/>
      <c r="N208" s="283"/>
      <c r="O208" s="283"/>
      <c r="P208" s="284"/>
      <c r="Q208" s="283"/>
      <c r="R208" s="284"/>
      <c r="S208" s="283"/>
      <c r="T208" s="144"/>
      <c r="AR208" s="138"/>
      <c r="AT208" s="145"/>
      <c r="AU208" s="145"/>
      <c r="AY208" s="138"/>
      <c r="BK208" s="146"/>
    </row>
    <row r="209" spans="2:63" s="10" customFormat="1" ht="24.75" customHeight="1">
      <c r="B209" s="137"/>
      <c r="C209" s="1"/>
      <c r="D209" s="161" t="s">
        <v>125</v>
      </c>
      <c r="E209" s="1"/>
      <c r="F209" s="162" t="s">
        <v>273</v>
      </c>
      <c r="G209" s="1"/>
      <c r="H209" s="1"/>
      <c r="I209" s="1"/>
      <c r="J209" s="1"/>
      <c r="K209" s="1"/>
      <c r="L209" s="137"/>
      <c r="M209" s="141"/>
      <c r="N209" s="283"/>
      <c r="O209" s="283"/>
      <c r="P209" s="284"/>
      <c r="Q209" s="283"/>
      <c r="R209" s="284"/>
      <c r="S209" s="283"/>
      <c r="T209" s="144"/>
      <c r="AR209" s="138"/>
      <c r="AT209" s="145"/>
      <c r="AU209" s="145"/>
      <c r="AY209" s="138"/>
      <c r="BK209" s="146"/>
    </row>
    <row r="210" spans="2:63" s="10" customFormat="1" ht="18" customHeight="1">
      <c r="B210" s="137"/>
      <c r="C210" s="1"/>
      <c r="D210" s="161" t="s">
        <v>127</v>
      </c>
      <c r="E210" s="1"/>
      <c r="F210" s="164" t="s">
        <v>207</v>
      </c>
      <c r="G210" s="1"/>
      <c r="H210" s="1"/>
      <c r="I210" s="1"/>
      <c r="J210" s="1"/>
      <c r="K210" s="1"/>
      <c r="L210" s="137"/>
      <c r="M210" s="141"/>
      <c r="N210" s="283"/>
      <c r="O210" s="283"/>
      <c r="P210" s="284"/>
      <c r="Q210" s="283"/>
      <c r="R210" s="284"/>
      <c r="S210" s="283"/>
      <c r="T210" s="144"/>
      <c r="AR210" s="138"/>
      <c r="AT210" s="145"/>
      <c r="AU210" s="145"/>
      <c r="AY210" s="138"/>
      <c r="BK210" s="146"/>
    </row>
    <row r="211" spans="2:63" s="10" customFormat="1" ht="18" customHeight="1">
      <c r="B211" s="137"/>
      <c r="C211" s="11"/>
      <c r="D211" s="161" t="s">
        <v>129</v>
      </c>
      <c r="E211" s="11"/>
      <c r="F211" s="167" t="s">
        <v>653</v>
      </c>
      <c r="G211" s="11"/>
      <c r="H211" s="168">
        <v>27</v>
      </c>
      <c r="I211" s="11"/>
      <c r="J211" s="11"/>
      <c r="K211" s="11"/>
      <c r="L211" s="137"/>
      <c r="M211" s="141"/>
      <c r="N211" s="283"/>
      <c r="O211" s="283"/>
      <c r="P211" s="284"/>
      <c r="Q211" s="283"/>
      <c r="R211" s="284"/>
      <c r="S211" s="283"/>
      <c r="T211" s="144"/>
      <c r="AR211" s="138"/>
      <c r="AT211" s="145"/>
      <c r="AU211" s="145"/>
      <c r="AY211" s="138"/>
      <c r="BK211" s="146"/>
    </row>
    <row r="212" spans="2:63" s="10" customFormat="1" ht="18" customHeight="1">
      <c r="B212" s="137"/>
      <c r="C212" s="150">
        <v>39</v>
      </c>
      <c r="D212" s="150" t="s">
        <v>119</v>
      </c>
      <c r="E212" s="151" t="s">
        <v>274</v>
      </c>
      <c r="F212" s="152" t="s">
        <v>275</v>
      </c>
      <c r="G212" s="153" t="s">
        <v>138</v>
      </c>
      <c r="H212" s="154">
        <v>9</v>
      </c>
      <c r="I212" s="155"/>
      <c r="J212" s="155">
        <f>ROUND(I212*H212,2)</f>
        <v>0</v>
      </c>
      <c r="K212" s="152" t="s">
        <v>123</v>
      </c>
      <c r="L212" s="137"/>
      <c r="M212" s="141"/>
      <c r="N212" s="283"/>
      <c r="O212" s="283"/>
      <c r="P212" s="284"/>
      <c r="Q212" s="283"/>
      <c r="R212" s="284"/>
      <c r="S212" s="283"/>
      <c r="T212" s="144"/>
      <c r="AR212" s="138"/>
      <c r="AT212" s="145"/>
      <c r="AU212" s="145"/>
      <c r="AY212" s="138"/>
      <c r="BK212" s="146"/>
    </row>
    <row r="213" spans="2:63" s="10" customFormat="1" ht="25.5" customHeight="1">
      <c r="B213" s="137"/>
      <c r="C213" s="1"/>
      <c r="D213" s="161" t="s">
        <v>125</v>
      </c>
      <c r="E213" s="1"/>
      <c r="F213" s="162" t="s">
        <v>276</v>
      </c>
      <c r="G213" s="1"/>
      <c r="H213" s="1"/>
      <c r="I213" s="1"/>
      <c r="J213" s="1"/>
      <c r="K213" s="1"/>
      <c r="L213" s="137"/>
      <c r="M213" s="141"/>
      <c r="N213" s="283"/>
      <c r="O213" s="283"/>
      <c r="P213" s="284"/>
      <c r="Q213" s="283"/>
      <c r="R213" s="284"/>
      <c r="S213" s="283"/>
      <c r="T213" s="144"/>
      <c r="AR213" s="138"/>
      <c r="AT213" s="145"/>
      <c r="AU213" s="145"/>
      <c r="AY213" s="138"/>
      <c r="BK213" s="146"/>
    </row>
    <row r="214" spans="2:63" s="10" customFormat="1" ht="18" customHeight="1">
      <c r="B214" s="137"/>
      <c r="C214" s="1"/>
      <c r="D214" s="161" t="s">
        <v>127</v>
      </c>
      <c r="E214" s="1"/>
      <c r="F214" s="164" t="s">
        <v>207</v>
      </c>
      <c r="G214" s="1"/>
      <c r="H214" s="1"/>
      <c r="I214" s="1"/>
      <c r="J214" s="1"/>
      <c r="K214" s="1"/>
      <c r="L214" s="137"/>
      <c r="M214" s="141"/>
      <c r="N214" s="283"/>
      <c r="O214" s="283"/>
      <c r="P214" s="284"/>
      <c r="Q214" s="283"/>
      <c r="R214" s="284"/>
      <c r="S214" s="283"/>
      <c r="T214" s="144"/>
      <c r="AR214" s="138"/>
      <c r="AT214" s="145"/>
      <c r="AU214" s="145"/>
      <c r="AY214" s="138"/>
      <c r="BK214" s="146"/>
    </row>
    <row r="215" spans="2:63" s="10" customFormat="1" ht="18" customHeight="1">
      <c r="B215" s="137"/>
      <c r="C215" s="11"/>
      <c r="D215" s="161" t="s">
        <v>129</v>
      </c>
      <c r="E215" s="11"/>
      <c r="F215" s="167" t="s">
        <v>654</v>
      </c>
      <c r="G215" s="11"/>
      <c r="H215" s="168">
        <v>9</v>
      </c>
      <c r="I215" s="11"/>
      <c r="J215" s="11"/>
      <c r="K215" s="11"/>
      <c r="L215" s="137"/>
      <c r="M215" s="141"/>
      <c r="N215" s="283"/>
      <c r="O215" s="283"/>
      <c r="P215" s="284"/>
      <c r="Q215" s="283"/>
      <c r="R215" s="284"/>
      <c r="S215" s="283"/>
      <c r="T215" s="144"/>
      <c r="AR215" s="138"/>
      <c r="AT215" s="145"/>
      <c r="AU215" s="145"/>
      <c r="AY215" s="138"/>
      <c r="BK215" s="146"/>
    </row>
    <row r="216" spans="2:63" s="10" customFormat="1" ht="18" customHeight="1">
      <c r="B216" s="137"/>
      <c r="C216" s="150">
        <v>40</v>
      </c>
      <c r="D216" s="150" t="s">
        <v>119</v>
      </c>
      <c r="E216" s="151" t="s">
        <v>657</v>
      </c>
      <c r="F216" s="152" t="s">
        <v>691</v>
      </c>
      <c r="G216" s="153" t="s">
        <v>684</v>
      </c>
      <c r="H216" s="154">
        <v>30</v>
      </c>
      <c r="I216" s="155"/>
      <c r="J216" s="155">
        <f>ROUND(I216*H216,2)</f>
        <v>0</v>
      </c>
      <c r="K216" s="152" t="s">
        <v>289</v>
      </c>
      <c r="L216" s="137"/>
      <c r="M216" s="141"/>
      <c r="N216" s="283"/>
      <c r="O216" s="283"/>
      <c r="P216" s="284"/>
      <c r="Q216" s="283"/>
      <c r="R216" s="284"/>
      <c r="S216" s="283"/>
      <c r="T216" s="144"/>
      <c r="AR216" s="138"/>
      <c r="AT216" s="145"/>
      <c r="AU216" s="145"/>
      <c r="AY216" s="138"/>
      <c r="BK216" s="146"/>
    </row>
    <row r="217" spans="2:63" s="10" customFormat="1" ht="29.25" customHeight="1">
      <c r="B217" s="137"/>
      <c r="C217" s="11"/>
      <c r="D217" s="161"/>
      <c r="E217" s="11"/>
      <c r="F217" s="348" t="s">
        <v>692</v>
      </c>
      <c r="G217" s="11"/>
      <c r="H217" s="168">
        <v>30</v>
      </c>
      <c r="I217" s="11"/>
      <c r="J217" s="11"/>
      <c r="K217" s="11"/>
      <c r="L217" s="137"/>
      <c r="M217" s="141"/>
      <c r="N217" s="283"/>
      <c r="O217" s="283"/>
      <c r="P217" s="284"/>
      <c r="Q217" s="283"/>
      <c r="R217" s="284"/>
      <c r="S217" s="283"/>
      <c r="T217" s="144"/>
      <c r="AR217" s="138"/>
      <c r="AT217" s="145"/>
      <c r="AU217" s="145"/>
      <c r="AY217" s="138"/>
      <c r="BK217" s="146"/>
    </row>
    <row r="218" spans="2:63" s="10" customFormat="1" ht="18" customHeight="1">
      <c r="B218" s="137"/>
      <c r="C218" s="150">
        <v>41</v>
      </c>
      <c r="D218" s="150" t="s">
        <v>119</v>
      </c>
      <c r="E218" s="151" t="s">
        <v>304</v>
      </c>
      <c r="F218" s="152" t="s">
        <v>305</v>
      </c>
      <c r="G218" s="153" t="s">
        <v>122</v>
      </c>
      <c r="H218" s="154">
        <v>945.95600000000002</v>
      </c>
      <c r="I218" s="155"/>
      <c r="J218" s="155">
        <f>ROUND(I218*H218,2)</f>
        <v>0</v>
      </c>
      <c r="K218" s="152" t="s">
        <v>289</v>
      </c>
      <c r="L218" s="137"/>
      <c r="M218" s="141"/>
      <c r="N218" s="283"/>
      <c r="O218" s="283"/>
      <c r="P218" s="284"/>
      <c r="Q218" s="283"/>
      <c r="R218" s="284"/>
      <c r="S218" s="283"/>
      <c r="T218" s="144"/>
      <c r="AR218" s="138"/>
      <c r="AT218" s="145"/>
      <c r="AU218" s="145"/>
      <c r="AY218" s="138"/>
      <c r="BK218" s="146"/>
    </row>
    <row r="219" spans="2:63" s="10" customFormat="1" ht="27" customHeight="1">
      <c r="B219" s="137"/>
      <c r="C219" s="1"/>
      <c r="D219" s="161" t="s">
        <v>125</v>
      </c>
      <c r="E219" s="1"/>
      <c r="F219" s="162" t="s">
        <v>306</v>
      </c>
      <c r="G219" s="1"/>
      <c r="H219" s="1"/>
      <c r="I219" s="1"/>
      <c r="J219" s="1"/>
      <c r="K219" s="1"/>
      <c r="L219" s="137"/>
      <c r="M219" s="141"/>
      <c r="N219" s="283"/>
      <c r="O219" s="283"/>
      <c r="P219" s="284"/>
      <c r="Q219" s="283"/>
      <c r="R219" s="284"/>
      <c r="S219" s="283"/>
      <c r="T219" s="144"/>
      <c r="AR219" s="138"/>
      <c r="AT219" s="145"/>
      <c r="AU219" s="145"/>
      <c r="AY219" s="138"/>
      <c r="BK219" s="146"/>
    </row>
    <row r="220" spans="2:63" s="10" customFormat="1" ht="27.75" customHeight="1">
      <c r="B220" s="137"/>
      <c r="C220" s="11"/>
      <c r="D220" s="161" t="s">
        <v>129</v>
      </c>
      <c r="E220" s="166" t="s">
        <v>5</v>
      </c>
      <c r="F220" s="167" t="s">
        <v>307</v>
      </c>
      <c r="G220" s="11"/>
      <c r="H220" s="168">
        <v>945.95600000000002</v>
      </c>
      <c r="I220" s="11"/>
      <c r="J220" s="11"/>
      <c r="K220" s="11"/>
      <c r="L220" s="137"/>
      <c r="M220" s="141"/>
      <c r="N220" s="283"/>
      <c r="O220" s="283"/>
      <c r="P220" s="284"/>
      <c r="Q220" s="283"/>
      <c r="R220" s="284"/>
      <c r="S220" s="283"/>
      <c r="T220" s="144"/>
      <c r="AR220" s="138"/>
      <c r="AT220" s="145"/>
      <c r="AU220" s="145"/>
      <c r="AY220" s="138"/>
      <c r="BK220" s="146"/>
    </row>
    <row r="221" spans="2:63" s="10" customFormat="1" ht="18" customHeight="1">
      <c r="B221" s="137"/>
      <c r="C221" s="172">
        <v>42</v>
      </c>
      <c r="D221" s="172" t="s">
        <v>196</v>
      </c>
      <c r="E221" s="173" t="s">
        <v>308</v>
      </c>
      <c r="F221" s="174" t="s">
        <v>309</v>
      </c>
      <c r="G221" s="175" t="s">
        <v>310</v>
      </c>
      <c r="H221" s="176">
        <v>37.838000000000001</v>
      </c>
      <c r="I221" s="177"/>
      <c r="J221" s="177">
        <f>ROUND(I221*H221,2)</f>
        <v>0</v>
      </c>
      <c r="K221" s="174" t="s">
        <v>289</v>
      </c>
      <c r="L221" s="137"/>
      <c r="M221" s="141"/>
      <c r="N221" s="283"/>
      <c r="O221" s="283"/>
      <c r="P221" s="284"/>
      <c r="Q221" s="283"/>
      <c r="R221" s="284"/>
      <c r="S221" s="283"/>
      <c r="T221" s="144"/>
      <c r="AR221" s="138"/>
      <c r="AT221" s="145"/>
      <c r="AU221" s="145"/>
      <c r="AY221" s="138"/>
      <c r="BK221" s="146"/>
    </row>
    <row r="222" spans="2:63" s="10" customFormat="1" ht="18" customHeight="1">
      <c r="B222" s="137"/>
      <c r="C222" s="1"/>
      <c r="D222" s="161" t="s">
        <v>125</v>
      </c>
      <c r="E222" s="1"/>
      <c r="F222" s="162" t="s">
        <v>311</v>
      </c>
      <c r="G222" s="1"/>
      <c r="H222" s="1"/>
      <c r="I222" s="1"/>
      <c r="J222" s="1"/>
      <c r="K222" s="1"/>
      <c r="L222" s="137"/>
      <c r="M222" s="141"/>
      <c r="N222" s="283"/>
      <c r="O222" s="283"/>
      <c r="P222" s="284"/>
      <c r="Q222" s="283"/>
      <c r="R222" s="284"/>
      <c r="S222" s="283"/>
      <c r="T222" s="144"/>
      <c r="AR222" s="138"/>
      <c r="AT222" s="145"/>
      <c r="AU222" s="145"/>
      <c r="AY222" s="138"/>
      <c r="BK222" s="146"/>
    </row>
    <row r="223" spans="2:63" s="10" customFormat="1" ht="18" customHeight="1">
      <c r="B223" s="137"/>
      <c r="C223" s="11"/>
      <c r="D223" s="161" t="s">
        <v>129</v>
      </c>
      <c r="E223" s="166" t="s">
        <v>5</v>
      </c>
      <c r="F223" s="167" t="s">
        <v>312</v>
      </c>
      <c r="G223" s="11"/>
      <c r="H223" s="168">
        <v>37.838000000000001</v>
      </c>
      <c r="I223" s="11"/>
      <c r="J223" s="11"/>
      <c r="K223" s="11"/>
      <c r="L223" s="137"/>
      <c r="M223" s="141"/>
      <c r="N223" s="283"/>
      <c r="O223" s="283"/>
      <c r="P223" s="284"/>
      <c r="Q223" s="283"/>
      <c r="R223" s="284"/>
      <c r="S223" s="283"/>
      <c r="T223" s="144"/>
      <c r="AR223" s="138"/>
      <c r="AT223" s="145"/>
      <c r="AU223" s="145"/>
      <c r="AY223" s="138"/>
      <c r="BK223" s="146"/>
    </row>
    <row r="224" spans="2:63" s="10" customFormat="1" ht="18" customHeight="1">
      <c r="B224" s="137"/>
      <c r="C224" s="150">
        <v>43</v>
      </c>
      <c r="D224" s="150" t="s">
        <v>119</v>
      </c>
      <c r="E224" s="151" t="s">
        <v>313</v>
      </c>
      <c r="F224" s="152" t="s">
        <v>314</v>
      </c>
      <c r="G224" s="153" t="s">
        <v>122</v>
      </c>
      <c r="H224" s="154">
        <v>945.95600000000002</v>
      </c>
      <c r="I224" s="155"/>
      <c r="J224" s="155">
        <f>ROUND(I224*H224,2)</f>
        <v>0</v>
      </c>
      <c r="K224" s="152" t="s">
        <v>123</v>
      </c>
      <c r="L224" s="137"/>
      <c r="M224" s="141"/>
      <c r="N224" s="283"/>
      <c r="O224" s="283"/>
      <c r="P224" s="284"/>
      <c r="Q224" s="283"/>
      <c r="R224" s="284"/>
      <c r="S224" s="283"/>
      <c r="T224" s="144"/>
      <c r="AR224" s="138"/>
      <c r="AT224" s="145"/>
      <c r="AU224" s="145"/>
      <c r="AY224" s="138"/>
      <c r="BK224" s="146"/>
    </row>
    <row r="225" spans="2:63" s="10" customFormat="1" ht="18" customHeight="1">
      <c r="B225" s="137"/>
      <c r="C225" s="1"/>
      <c r="D225" s="161" t="s">
        <v>125</v>
      </c>
      <c r="E225" s="1"/>
      <c r="F225" s="162" t="s">
        <v>315</v>
      </c>
      <c r="G225" s="1"/>
      <c r="H225" s="1"/>
      <c r="I225" s="1"/>
      <c r="J225" s="1"/>
      <c r="K225" s="1"/>
      <c r="L225" s="137"/>
      <c r="M225" s="141"/>
      <c r="N225" s="283"/>
      <c r="O225" s="283"/>
      <c r="P225" s="284"/>
      <c r="Q225" s="283"/>
      <c r="R225" s="284"/>
      <c r="S225" s="283"/>
      <c r="T225" s="144"/>
      <c r="AR225" s="138"/>
      <c r="AT225" s="145"/>
      <c r="AU225" s="145"/>
      <c r="AY225" s="138"/>
      <c r="BK225" s="146"/>
    </row>
    <row r="226" spans="2:63" s="10" customFormat="1" ht="24" customHeight="1">
      <c r="B226" s="137"/>
      <c r="C226" s="1"/>
      <c r="D226" s="161" t="s">
        <v>127</v>
      </c>
      <c r="E226" s="1"/>
      <c r="F226" s="164" t="s">
        <v>316</v>
      </c>
      <c r="G226" s="1"/>
      <c r="H226" s="1"/>
      <c r="I226" s="1"/>
      <c r="J226" s="1"/>
      <c r="K226" s="1"/>
      <c r="L226" s="137"/>
      <c r="M226" s="141"/>
      <c r="N226" s="283"/>
      <c r="O226" s="283"/>
      <c r="P226" s="284"/>
      <c r="Q226" s="283"/>
      <c r="R226" s="284"/>
      <c r="S226" s="283"/>
      <c r="T226" s="144"/>
      <c r="AR226" s="138"/>
      <c r="AT226" s="145"/>
      <c r="AU226" s="145"/>
      <c r="AY226" s="138"/>
      <c r="BK226" s="146"/>
    </row>
    <row r="227" spans="2:63" s="10" customFormat="1" ht="18" customHeight="1">
      <c r="B227" s="137"/>
      <c r="C227" s="11"/>
      <c r="D227" s="161" t="s">
        <v>129</v>
      </c>
      <c r="E227" s="166" t="s">
        <v>5</v>
      </c>
      <c r="F227" s="167" t="s">
        <v>307</v>
      </c>
      <c r="G227" s="11"/>
      <c r="H227" s="168">
        <v>945.95600000000002</v>
      </c>
      <c r="I227" s="11"/>
      <c r="J227" s="11"/>
      <c r="K227" s="11"/>
      <c r="L227" s="137"/>
      <c r="M227" s="141"/>
      <c r="N227" s="283"/>
      <c r="O227" s="283"/>
      <c r="P227" s="284"/>
      <c r="Q227" s="283"/>
      <c r="R227" s="284"/>
      <c r="S227" s="283"/>
      <c r="T227" s="144"/>
      <c r="AR227" s="138"/>
      <c r="AT227" s="145"/>
      <c r="AU227" s="145"/>
      <c r="AY227" s="138"/>
      <c r="BK227" s="146"/>
    </row>
    <row r="228" spans="2:63" s="10" customFormat="1" ht="18" customHeight="1">
      <c r="B228" s="137"/>
      <c r="C228" s="150">
        <v>44</v>
      </c>
      <c r="D228" s="150" t="s">
        <v>119</v>
      </c>
      <c r="E228" s="151" t="s">
        <v>317</v>
      </c>
      <c r="F228" s="152" t="s">
        <v>318</v>
      </c>
      <c r="G228" s="153" t="s">
        <v>122</v>
      </c>
      <c r="H228" s="154">
        <v>945.95600000000002</v>
      </c>
      <c r="I228" s="155"/>
      <c r="J228" s="155">
        <f>ROUND(I228*H228,2)</f>
        <v>0</v>
      </c>
      <c r="K228" s="152" t="s">
        <v>123</v>
      </c>
      <c r="L228" s="137"/>
      <c r="M228" s="141"/>
      <c r="N228" s="283"/>
      <c r="O228" s="283"/>
      <c r="P228" s="284"/>
      <c r="Q228" s="283"/>
      <c r="R228" s="284"/>
      <c r="S228" s="283"/>
      <c r="T228" s="144"/>
      <c r="AR228" s="138"/>
      <c r="AT228" s="145"/>
      <c r="AU228" s="145"/>
      <c r="AY228" s="138"/>
      <c r="BK228" s="146"/>
    </row>
    <row r="229" spans="2:63" s="10" customFormat="1" ht="25.5" customHeight="1">
      <c r="B229" s="137"/>
      <c r="C229" s="1"/>
      <c r="D229" s="161" t="s">
        <v>125</v>
      </c>
      <c r="E229" s="1"/>
      <c r="F229" s="162" t="s">
        <v>319</v>
      </c>
      <c r="G229" s="1"/>
      <c r="H229" s="1"/>
      <c r="I229" s="1"/>
      <c r="J229" s="1"/>
      <c r="K229" s="1"/>
      <c r="L229" s="137"/>
      <c r="M229" s="141"/>
      <c r="N229" s="283"/>
      <c r="O229" s="283"/>
      <c r="P229" s="284"/>
      <c r="Q229" s="283"/>
      <c r="R229" s="284"/>
      <c r="S229" s="283"/>
      <c r="T229" s="144"/>
      <c r="AR229" s="138"/>
      <c r="AT229" s="145"/>
      <c r="AU229" s="145"/>
      <c r="AY229" s="138"/>
      <c r="BK229" s="146"/>
    </row>
    <row r="230" spans="2:63" s="10" customFormat="1" ht="18" customHeight="1">
      <c r="B230" s="137"/>
      <c r="C230" s="1"/>
      <c r="D230" s="161" t="s">
        <v>127</v>
      </c>
      <c r="E230" s="1"/>
      <c r="F230" s="164" t="s">
        <v>320</v>
      </c>
      <c r="G230" s="1"/>
      <c r="H230" s="1"/>
      <c r="I230" s="1"/>
      <c r="J230" s="1"/>
      <c r="K230" s="1"/>
      <c r="L230" s="137"/>
      <c r="M230" s="141"/>
      <c r="N230" s="283"/>
      <c r="O230" s="283"/>
      <c r="P230" s="284"/>
      <c r="Q230" s="283"/>
      <c r="R230" s="284"/>
      <c r="S230" s="283"/>
      <c r="T230" s="144"/>
      <c r="AR230" s="138"/>
      <c r="AT230" s="145"/>
      <c r="AU230" s="145"/>
      <c r="AY230" s="138"/>
      <c r="BK230" s="146"/>
    </row>
    <row r="231" spans="2:63" s="10" customFormat="1" ht="18" customHeight="1">
      <c r="B231" s="137"/>
      <c r="C231" s="150">
        <v>45</v>
      </c>
      <c r="D231" s="150" t="s">
        <v>119</v>
      </c>
      <c r="E231" s="151" t="s">
        <v>300</v>
      </c>
      <c r="F231" s="152" t="s">
        <v>301</v>
      </c>
      <c r="G231" s="153" t="s">
        <v>132</v>
      </c>
      <c r="H231" s="154">
        <v>21.82</v>
      </c>
      <c r="I231" s="155"/>
      <c r="J231" s="155">
        <f>ROUND(I231*H231,2)</f>
        <v>0</v>
      </c>
      <c r="K231" s="152" t="s">
        <v>123</v>
      </c>
      <c r="L231" s="137"/>
      <c r="M231" s="141"/>
      <c r="N231" s="283"/>
      <c r="O231" s="283"/>
      <c r="P231" s="284"/>
      <c r="Q231" s="283"/>
      <c r="R231" s="284"/>
      <c r="S231" s="283"/>
      <c r="T231" s="144"/>
      <c r="AR231" s="138"/>
      <c r="AT231" s="145"/>
      <c r="AU231" s="145"/>
      <c r="AY231" s="138"/>
      <c r="BK231" s="146"/>
    </row>
    <row r="232" spans="2:63" s="10" customFormat="1" ht="28.5" customHeight="1">
      <c r="B232" s="137"/>
      <c r="C232" s="1"/>
      <c r="D232" s="161" t="s">
        <v>125</v>
      </c>
      <c r="E232" s="1"/>
      <c r="F232" s="162" t="s">
        <v>302</v>
      </c>
      <c r="G232" s="1"/>
      <c r="H232" s="1"/>
      <c r="I232" s="1"/>
      <c r="J232" s="1"/>
      <c r="K232" s="1"/>
      <c r="L232" s="137"/>
      <c r="M232" s="141"/>
      <c r="N232" s="283"/>
      <c r="O232" s="283"/>
      <c r="P232" s="284"/>
      <c r="Q232" s="283"/>
      <c r="R232" s="284"/>
      <c r="S232" s="283"/>
      <c r="T232" s="144"/>
      <c r="AR232" s="138"/>
      <c r="AT232" s="145"/>
      <c r="AU232" s="145"/>
      <c r="AY232" s="138"/>
      <c r="BK232" s="146"/>
    </row>
    <row r="233" spans="2:63" s="10" customFormat="1" ht="409.5" customHeight="1">
      <c r="B233" s="137"/>
      <c r="C233" s="1"/>
      <c r="D233" s="161" t="s">
        <v>127</v>
      </c>
      <c r="E233" s="1"/>
      <c r="F233" s="178" t="s">
        <v>303</v>
      </c>
      <c r="G233" s="1"/>
      <c r="H233" s="1"/>
      <c r="I233" s="1"/>
      <c r="J233" s="1"/>
      <c r="K233" s="1"/>
      <c r="L233" s="137"/>
      <c r="M233" s="141"/>
      <c r="N233" s="283"/>
      <c r="O233" s="283"/>
      <c r="P233" s="284"/>
      <c r="Q233" s="283"/>
      <c r="R233" s="284"/>
      <c r="S233" s="283"/>
      <c r="T233" s="144"/>
      <c r="AR233" s="138"/>
      <c r="AT233" s="145"/>
      <c r="AU233" s="145"/>
      <c r="AY233" s="138"/>
      <c r="BK233" s="146"/>
    </row>
    <row r="234" spans="2:63" s="10" customFormat="1" ht="18" customHeight="1">
      <c r="B234" s="137"/>
      <c r="D234" s="138" t="s">
        <v>65</v>
      </c>
      <c r="E234" s="147" t="s">
        <v>144</v>
      </c>
      <c r="F234" s="147" t="s">
        <v>321</v>
      </c>
      <c r="J234" s="148">
        <f>SUM(J235:J243)</f>
        <v>0</v>
      </c>
      <c r="L234" s="137"/>
      <c r="M234" s="141"/>
      <c r="N234" s="283"/>
      <c r="O234" s="283"/>
      <c r="P234" s="284"/>
      <c r="Q234" s="283"/>
      <c r="R234" s="284"/>
      <c r="S234" s="283"/>
      <c r="T234" s="144"/>
      <c r="AR234" s="138"/>
      <c r="AT234" s="145"/>
      <c r="AU234" s="145"/>
      <c r="AY234" s="138"/>
      <c r="BK234" s="146"/>
    </row>
    <row r="235" spans="2:63" s="10" customFormat="1" ht="18" customHeight="1">
      <c r="B235" s="137"/>
      <c r="C235" s="150">
        <v>46</v>
      </c>
      <c r="D235" s="150" t="s">
        <v>119</v>
      </c>
      <c r="E235" s="151" t="s">
        <v>322</v>
      </c>
      <c r="F235" s="152" t="s">
        <v>323</v>
      </c>
      <c r="G235" s="153" t="s">
        <v>122</v>
      </c>
      <c r="H235" s="154">
        <v>90</v>
      </c>
      <c r="I235" s="155"/>
      <c r="J235" s="155">
        <f>ROUND(I235*H235,2)</f>
        <v>0</v>
      </c>
      <c r="K235" s="152" t="s">
        <v>123</v>
      </c>
      <c r="L235" s="137"/>
      <c r="M235" s="141"/>
      <c r="N235" s="283"/>
      <c r="O235" s="283"/>
      <c r="P235" s="284"/>
      <c r="Q235" s="283"/>
      <c r="R235" s="284"/>
      <c r="S235" s="283"/>
      <c r="T235" s="144"/>
      <c r="AR235" s="138"/>
      <c r="AT235" s="145"/>
      <c r="AU235" s="145"/>
      <c r="AY235" s="138"/>
      <c r="BK235" s="146"/>
    </row>
    <row r="236" spans="2:63" s="10" customFormat="1" ht="29.25" customHeight="1">
      <c r="B236" s="137"/>
      <c r="C236" s="1"/>
      <c r="D236" s="161" t="s">
        <v>125</v>
      </c>
      <c r="E236" s="1"/>
      <c r="F236" s="162" t="s">
        <v>324</v>
      </c>
      <c r="G236" s="1"/>
      <c r="H236" s="1"/>
      <c r="I236" s="1"/>
      <c r="J236" s="1"/>
      <c r="K236" s="1"/>
      <c r="L236" s="137"/>
      <c r="M236" s="141"/>
      <c r="N236" s="283"/>
      <c r="O236" s="283"/>
      <c r="P236" s="284"/>
      <c r="Q236" s="283"/>
      <c r="R236" s="284"/>
      <c r="S236" s="283"/>
      <c r="T236" s="144"/>
      <c r="AR236" s="138"/>
      <c r="AT236" s="145"/>
      <c r="AU236" s="145"/>
      <c r="AY236" s="138"/>
      <c r="BK236" s="146"/>
    </row>
    <row r="237" spans="2:63" s="10" customFormat="1" ht="18" customHeight="1">
      <c r="B237" s="137"/>
      <c r="C237" s="150">
        <v>47</v>
      </c>
      <c r="D237" s="150" t="s">
        <v>119</v>
      </c>
      <c r="E237" s="151" t="s">
        <v>325</v>
      </c>
      <c r="F237" s="152" t="s">
        <v>326</v>
      </c>
      <c r="G237" s="153" t="s">
        <v>122</v>
      </c>
      <c r="H237" s="154">
        <v>90</v>
      </c>
      <c r="I237" s="155"/>
      <c r="J237" s="155">
        <f>ROUND(I237*H237,2)</f>
        <v>0</v>
      </c>
      <c r="K237" s="152" t="s">
        <v>123</v>
      </c>
      <c r="L237" s="137"/>
      <c r="M237" s="141"/>
      <c r="N237" s="283"/>
      <c r="O237" s="283"/>
      <c r="P237" s="284"/>
      <c r="Q237" s="283"/>
      <c r="R237" s="284"/>
      <c r="S237" s="283"/>
      <c r="T237" s="144"/>
      <c r="AR237" s="138"/>
      <c r="AT237" s="145"/>
      <c r="AU237" s="145"/>
      <c r="AY237" s="138"/>
      <c r="BK237" s="146"/>
    </row>
    <row r="238" spans="2:63" s="10" customFormat="1" ht="18" customHeight="1">
      <c r="B238" s="137"/>
      <c r="C238" s="1"/>
      <c r="D238" s="161" t="s">
        <v>125</v>
      </c>
      <c r="E238" s="1"/>
      <c r="F238" s="162" t="s">
        <v>327</v>
      </c>
      <c r="G238" s="1"/>
      <c r="H238" s="1"/>
      <c r="I238" s="1"/>
      <c r="J238" s="1"/>
      <c r="K238" s="1"/>
      <c r="L238" s="137"/>
      <c r="M238" s="141"/>
      <c r="N238" s="283"/>
      <c r="O238" s="283"/>
      <c r="P238" s="284"/>
      <c r="Q238" s="283"/>
      <c r="R238" s="284"/>
      <c r="S238" s="283"/>
      <c r="T238" s="144"/>
      <c r="AR238" s="138"/>
      <c r="AT238" s="145"/>
      <c r="AU238" s="145"/>
      <c r="AY238" s="138"/>
      <c r="BK238" s="146"/>
    </row>
    <row r="239" spans="2:63" s="10" customFormat="1" ht="18" customHeight="1">
      <c r="B239" s="137"/>
      <c r="C239" s="150">
        <v>48</v>
      </c>
      <c r="D239" s="150" t="s">
        <v>119</v>
      </c>
      <c r="E239" s="151" t="s">
        <v>328</v>
      </c>
      <c r="F239" s="152" t="s">
        <v>329</v>
      </c>
      <c r="G239" s="153" t="s">
        <v>122</v>
      </c>
      <c r="H239" s="154">
        <v>90</v>
      </c>
      <c r="I239" s="155"/>
      <c r="J239" s="155">
        <f>ROUND(I239*H239,2)</f>
        <v>0</v>
      </c>
      <c r="K239" s="152" t="s">
        <v>123</v>
      </c>
      <c r="L239" s="137"/>
      <c r="M239" s="141"/>
      <c r="N239" s="283"/>
      <c r="O239" s="283"/>
      <c r="P239" s="284"/>
      <c r="Q239" s="283"/>
      <c r="R239" s="284"/>
      <c r="S239" s="283"/>
      <c r="T239" s="144"/>
      <c r="AR239" s="138"/>
      <c r="AT239" s="145"/>
      <c r="AU239" s="145"/>
      <c r="AY239" s="138"/>
      <c r="BK239" s="146"/>
    </row>
    <row r="240" spans="2:63" s="10" customFormat="1" ht="18" customHeight="1">
      <c r="B240" s="137"/>
      <c r="C240" s="1"/>
      <c r="D240" s="161" t="s">
        <v>125</v>
      </c>
      <c r="E240" s="1"/>
      <c r="F240" s="162" t="s">
        <v>330</v>
      </c>
      <c r="G240" s="1"/>
      <c r="H240" s="1"/>
      <c r="I240" s="1"/>
      <c r="J240" s="1"/>
      <c r="K240" s="1"/>
      <c r="L240" s="137"/>
      <c r="M240" s="141"/>
      <c r="N240" s="283"/>
      <c r="O240" s="283"/>
      <c r="P240" s="284"/>
      <c r="Q240" s="283"/>
      <c r="R240" s="284"/>
      <c r="S240" s="283"/>
      <c r="T240" s="144"/>
      <c r="AR240" s="138"/>
      <c r="AT240" s="145"/>
      <c r="AU240" s="145"/>
      <c r="AY240" s="138"/>
      <c r="BK240" s="146"/>
    </row>
    <row r="241" spans="2:65" s="10" customFormat="1" ht="18" customHeight="1">
      <c r="B241" s="137"/>
      <c r="C241" s="172">
        <v>49</v>
      </c>
      <c r="D241" s="172" t="s">
        <v>196</v>
      </c>
      <c r="E241" s="173" t="s">
        <v>331</v>
      </c>
      <c r="F241" s="174" t="s">
        <v>332</v>
      </c>
      <c r="G241" s="175" t="s">
        <v>138</v>
      </c>
      <c r="H241" s="176">
        <v>20</v>
      </c>
      <c r="I241" s="177"/>
      <c r="J241" s="177">
        <f>ROUND(I241*H241,2)</f>
        <v>0</v>
      </c>
      <c r="K241" s="174" t="s">
        <v>5</v>
      </c>
      <c r="L241" s="137"/>
      <c r="M241" s="141"/>
      <c r="N241" s="283"/>
      <c r="O241" s="283"/>
      <c r="P241" s="284"/>
      <c r="Q241" s="283"/>
      <c r="R241" s="284"/>
      <c r="S241" s="283"/>
      <c r="T241" s="144"/>
      <c r="AR241" s="138"/>
      <c r="AT241" s="145"/>
      <c r="AU241" s="145"/>
      <c r="AY241" s="138"/>
      <c r="BK241" s="146"/>
    </row>
    <row r="242" spans="2:65" s="10" customFormat="1" ht="18" customHeight="1">
      <c r="B242" s="137"/>
      <c r="C242" s="1"/>
      <c r="D242" s="161" t="s">
        <v>125</v>
      </c>
      <c r="E242" s="1"/>
      <c r="F242" s="162" t="s">
        <v>333</v>
      </c>
      <c r="G242" s="1"/>
      <c r="H242" s="1"/>
      <c r="I242" s="1"/>
      <c r="J242" s="1"/>
      <c r="K242" s="1"/>
      <c r="L242" s="137"/>
      <c r="M242" s="141"/>
      <c r="N242" s="283"/>
      <c r="O242" s="283"/>
      <c r="P242" s="284"/>
      <c r="Q242" s="283"/>
      <c r="R242" s="284"/>
      <c r="S242" s="283"/>
      <c r="T242" s="144"/>
      <c r="AR242" s="138"/>
      <c r="AT242" s="145"/>
      <c r="AU242" s="145"/>
      <c r="AY242" s="138"/>
      <c r="BK242" s="146"/>
    </row>
    <row r="243" spans="2:65" s="10" customFormat="1" ht="18" customHeight="1">
      <c r="B243" s="137"/>
      <c r="C243" s="150">
        <v>50</v>
      </c>
      <c r="D243" s="150" t="s">
        <v>119</v>
      </c>
      <c r="E243" s="151" t="s">
        <v>334</v>
      </c>
      <c r="F243" s="152" t="s">
        <v>335</v>
      </c>
      <c r="G243" s="153" t="s">
        <v>122</v>
      </c>
      <c r="H243" s="154">
        <v>90</v>
      </c>
      <c r="I243" s="155"/>
      <c r="J243" s="155">
        <f>ROUND(I243*H243,2)</f>
        <v>0</v>
      </c>
      <c r="K243" s="152" t="s">
        <v>123</v>
      </c>
      <c r="L243" s="137"/>
      <c r="M243" s="141"/>
      <c r="N243" s="283"/>
      <c r="O243" s="283"/>
      <c r="P243" s="284"/>
      <c r="Q243" s="283"/>
      <c r="R243" s="284"/>
      <c r="S243" s="283"/>
      <c r="T243" s="144"/>
      <c r="AR243" s="138"/>
      <c r="AT243" s="145"/>
      <c r="AU243" s="145"/>
      <c r="AY243" s="138"/>
      <c r="BK243" s="146"/>
    </row>
    <row r="244" spans="2:65" s="10" customFormat="1" ht="18" customHeight="1">
      <c r="B244" s="137"/>
      <c r="C244" s="1"/>
      <c r="D244" s="161" t="s">
        <v>125</v>
      </c>
      <c r="E244" s="1"/>
      <c r="F244" s="162" t="s">
        <v>336</v>
      </c>
      <c r="G244" s="1"/>
      <c r="H244" s="1"/>
      <c r="I244" s="1"/>
      <c r="J244" s="1"/>
      <c r="K244" s="1"/>
      <c r="L244" s="137"/>
      <c r="M244" s="141"/>
      <c r="N244" s="283"/>
      <c r="O244" s="283"/>
      <c r="P244" s="284"/>
      <c r="Q244" s="283"/>
      <c r="R244" s="284"/>
      <c r="S244" s="283"/>
      <c r="T244" s="144"/>
      <c r="AR244" s="138"/>
      <c r="AT244" s="145"/>
      <c r="AU244" s="145"/>
      <c r="AY244" s="138"/>
      <c r="BK244" s="146"/>
    </row>
    <row r="245" spans="2:65" s="10" customFormat="1" ht="19.899999999999999" customHeight="1">
      <c r="B245" s="137"/>
      <c r="D245" s="138" t="s">
        <v>65</v>
      </c>
      <c r="E245" s="147" t="s">
        <v>124</v>
      </c>
      <c r="F245" s="147" t="s">
        <v>367</v>
      </c>
      <c r="J245" s="148">
        <f>J246+J250+J254+J258+J262+J266+J270+J273+J277+J281+J284</f>
        <v>0</v>
      </c>
      <c r="L245" s="137"/>
      <c r="M245" s="141"/>
      <c r="N245" s="142"/>
      <c r="O245" s="142"/>
      <c r="P245" s="143">
        <f>SUM(P246:P269)</f>
        <v>1608.4384359999999</v>
      </c>
      <c r="Q245" s="142"/>
      <c r="R245" s="143">
        <f>SUM(R246:R269)</f>
        <v>959.87467575999995</v>
      </c>
      <c r="S245" s="142"/>
      <c r="T245" s="144">
        <f>SUM(T246:T269)</f>
        <v>0</v>
      </c>
      <c r="AR245" s="138" t="s">
        <v>74</v>
      </c>
      <c r="AT245" s="145" t="s">
        <v>65</v>
      </c>
      <c r="AU245" s="145" t="s">
        <v>74</v>
      </c>
      <c r="AY245" s="138" t="s">
        <v>117</v>
      </c>
      <c r="BK245" s="146">
        <f>SUM(BK246:BK269)</f>
        <v>0</v>
      </c>
    </row>
    <row r="246" spans="2:65" s="1" customFormat="1" ht="14.45" customHeight="1">
      <c r="B246" s="149"/>
      <c r="C246" s="150">
        <v>51</v>
      </c>
      <c r="D246" s="150" t="s">
        <v>119</v>
      </c>
      <c r="E246" s="151" t="s">
        <v>368</v>
      </c>
      <c r="F246" s="152" t="s">
        <v>369</v>
      </c>
      <c r="G246" s="153" t="s">
        <v>122</v>
      </c>
      <c r="H246" s="154">
        <v>26.4</v>
      </c>
      <c r="I246" s="155"/>
      <c r="J246" s="155">
        <f>ROUND(I246*H246,2)</f>
        <v>0</v>
      </c>
      <c r="K246" s="152" t="s">
        <v>123</v>
      </c>
      <c r="L246" s="35"/>
      <c r="M246" s="156" t="s">
        <v>5</v>
      </c>
      <c r="N246" s="157" t="s">
        <v>37</v>
      </c>
      <c r="O246" s="158">
        <v>0.17799999999999999</v>
      </c>
      <c r="P246" s="158">
        <f>O246*H246</f>
        <v>4.6991999999999994</v>
      </c>
      <c r="Q246" s="158">
        <v>0.21251999999999999</v>
      </c>
      <c r="R246" s="158">
        <f>Q246*H246</f>
        <v>5.6105279999999995</v>
      </c>
      <c r="S246" s="158">
        <v>0</v>
      </c>
      <c r="T246" s="159">
        <f>S246*H246</f>
        <v>0</v>
      </c>
      <c r="AR246" s="21" t="s">
        <v>124</v>
      </c>
      <c r="AT246" s="21" t="s">
        <v>119</v>
      </c>
      <c r="AU246" s="21" t="s">
        <v>76</v>
      </c>
      <c r="AY246" s="21" t="s">
        <v>117</v>
      </c>
      <c r="BE246" s="160">
        <f>IF(N246="základní",J246,0)</f>
        <v>0</v>
      </c>
      <c r="BF246" s="160">
        <f>IF(N246="snížená",J246,0)</f>
        <v>0</v>
      </c>
      <c r="BG246" s="160">
        <f>IF(N246="zákl. přenesená",J246,0)</f>
        <v>0</v>
      </c>
      <c r="BH246" s="160">
        <f>IF(N246="sníž. přenesená",J246,0)</f>
        <v>0</v>
      </c>
      <c r="BI246" s="160">
        <f>IF(N246="nulová",J246,0)</f>
        <v>0</v>
      </c>
      <c r="BJ246" s="21" t="s">
        <v>74</v>
      </c>
      <c r="BK246" s="160">
        <f>ROUND(I246*H246,2)</f>
        <v>0</v>
      </c>
      <c r="BL246" s="21" t="s">
        <v>124</v>
      </c>
      <c r="BM246" s="21" t="s">
        <v>370</v>
      </c>
    </row>
    <row r="247" spans="2:65" s="1" customFormat="1">
      <c r="B247" s="35"/>
      <c r="D247" s="161" t="s">
        <v>125</v>
      </c>
      <c r="F247" s="162" t="s">
        <v>371</v>
      </c>
      <c r="L247" s="35"/>
      <c r="M247" s="163"/>
      <c r="N247" s="36"/>
      <c r="O247" s="36"/>
      <c r="P247" s="36"/>
      <c r="Q247" s="36"/>
      <c r="R247" s="36"/>
      <c r="S247" s="36"/>
      <c r="T247" s="64"/>
      <c r="AT247" s="21" t="s">
        <v>125</v>
      </c>
      <c r="AU247" s="21" t="s">
        <v>76</v>
      </c>
    </row>
    <row r="248" spans="2:65" s="1" customFormat="1" ht="54">
      <c r="B248" s="35"/>
      <c r="D248" s="161" t="s">
        <v>127</v>
      </c>
      <c r="F248" s="164" t="s">
        <v>372</v>
      </c>
      <c r="L248" s="35"/>
      <c r="M248" s="163"/>
      <c r="N248" s="36"/>
      <c r="O248" s="36"/>
      <c r="P248" s="36"/>
      <c r="Q248" s="36"/>
      <c r="R248" s="36"/>
      <c r="S248" s="36"/>
      <c r="T248" s="64"/>
      <c r="AT248" s="21" t="s">
        <v>127</v>
      </c>
      <c r="AU248" s="21" t="s">
        <v>76</v>
      </c>
    </row>
    <row r="249" spans="2:65" s="11" customFormat="1">
      <c r="B249" s="165"/>
      <c r="D249" s="161" t="s">
        <v>129</v>
      </c>
      <c r="E249" s="166" t="s">
        <v>5</v>
      </c>
      <c r="F249" s="167" t="s">
        <v>373</v>
      </c>
      <c r="H249" s="168">
        <v>26.4</v>
      </c>
      <c r="L249" s="165"/>
      <c r="M249" s="169"/>
      <c r="N249" s="170"/>
      <c r="O249" s="170"/>
      <c r="P249" s="170"/>
      <c r="Q249" s="170"/>
      <c r="R249" s="170"/>
      <c r="S249" s="170"/>
      <c r="T249" s="171"/>
      <c r="AT249" s="166" t="s">
        <v>129</v>
      </c>
      <c r="AU249" s="166" t="s">
        <v>76</v>
      </c>
      <c r="AV249" s="11" t="s">
        <v>76</v>
      </c>
      <c r="AW249" s="11" t="s">
        <v>30</v>
      </c>
      <c r="AX249" s="11" t="s">
        <v>74</v>
      </c>
      <c r="AY249" s="166" t="s">
        <v>117</v>
      </c>
    </row>
    <row r="250" spans="2:65" s="1" customFormat="1" ht="22.9" customHeight="1">
      <c r="B250" s="149"/>
      <c r="C250" s="150">
        <v>52</v>
      </c>
      <c r="D250" s="150" t="s">
        <v>119</v>
      </c>
      <c r="E250" s="151" t="s">
        <v>374</v>
      </c>
      <c r="F250" s="152" t="s">
        <v>375</v>
      </c>
      <c r="G250" s="153" t="s">
        <v>132</v>
      </c>
      <c r="H250" s="154">
        <v>226.42400000000001</v>
      </c>
      <c r="I250" s="155"/>
      <c r="J250" s="155">
        <f>ROUND(I250*H250,2)</f>
        <v>0</v>
      </c>
      <c r="K250" s="152" t="s">
        <v>123</v>
      </c>
      <c r="L250" s="35"/>
      <c r="M250" s="156" t="s">
        <v>5</v>
      </c>
      <c r="N250" s="157" t="s">
        <v>37</v>
      </c>
      <c r="O250" s="158">
        <v>2.714</v>
      </c>
      <c r="P250" s="158">
        <f>O250*H250</f>
        <v>614.51473599999997</v>
      </c>
      <c r="Q250" s="158">
        <v>2.79989</v>
      </c>
      <c r="R250" s="158">
        <f>Q250*H250</f>
        <v>633.96229335999999</v>
      </c>
      <c r="S250" s="158">
        <v>0</v>
      </c>
      <c r="T250" s="159">
        <f>S250*H250</f>
        <v>0</v>
      </c>
      <c r="AR250" s="21" t="s">
        <v>124</v>
      </c>
      <c r="AT250" s="21" t="s">
        <v>119</v>
      </c>
      <c r="AU250" s="21" t="s">
        <v>76</v>
      </c>
      <c r="AY250" s="21" t="s">
        <v>117</v>
      </c>
      <c r="BE250" s="160">
        <f>IF(N250="základní",J250,0)</f>
        <v>0</v>
      </c>
      <c r="BF250" s="160">
        <f>IF(N250="snížená",J250,0)</f>
        <v>0</v>
      </c>
      <c r="BG250" s="160">
        <f>IF(N250="zákl. přenesená",J250,0)</f>
        <v>0</v>
      </c>
      <c r="BH250" s="160">
        <f>IF(N250="sníž. přenesená",J250,0)</f>
        <v>0</v>
      </c>
      <c r="BI250" s="160">
        <f>IF(N250="nulová",J250,0)</f>
        <v>0</v>
      </c>
      <c r="BJ250" s="21" t="s">
        <v>74</v>
      </c>
      <c r="BK250" s="160">
        <f>ROUND(I250*H250,2)</f>
        <v>0</v>
      </c>
      <c r="BL250" s="21" t="s">
        <v>124</v>
      </c>
      <c r="BM250" s="21" t="s">
        <v>376</v>
      </c>
    </row>
    <row r="251" spans="2:65" s="1" customFormat="1" ht="27">
      <c r="B251" s="35"/>
      <c r="D251" s="161" t="s">
        <v>125</v>
      </c>
      <c r="F251" s="162" t="s">
        <v>377</v>
      </c>
      <c r="L251" s="35"/>
      <c r="M251" s="163"/>
      <c r="N251" s="36"/>
      <c r="O251" s="36"/>
      <c r="P251" s="36"/>
      <c r="Q251" s="36"/>
      <c r="R251" s="36"/>
      <c r="S251" s="36"/>
      <c r="T251" s="64"/>
      <c r="AT251" s="21" t="s">
        <v>125</v>
      </c>
      <c r="AU251" s="21" t="s">
        <v>76</v>
      </c>
    </row>
    <row r="252" spans="2:65" s="1" customFormat="1" ht="81">
      <c r="B252" s="35"/>
      <c r="D252" s="161" t="s">
        <v>127</v>
      </c>
      <c r="F252" s="164" t="s">
        <v>378</v>
      </c>
      <c r="L252" s="35"/>
      <c r="M252" s="163"/>
      <c r="N252" s="36"/>
      <c r="O252" s="36"/>
      <c r="P252" s="36"/>
      <c r="Q252" s="36"/>
      <c r="R252" s="36"/>
      <c r="S252" s="36"/>
      <c r="T252" s="64"/>
      <c r="AT252" s="21" t="s">
        <v>127</v>
      </c>
      <c r="AU252" s="21" t="s">
        <v>76</v>
      </c>
    </row>
    <row r="253" spans="2:65" s="11" customFormat="1">
      <c r="B253" s="165"/>
      <c r="D253" s="161" t="s">
        <v>129</v>
      </c>
      <c r="E253" s="166" t="s">
        <v>5</v>
      </c>
      <c r="F253" s="167" t="s">
        <v>379</v>
      </c>
      <c r="H253" s="168">
        <v>226.42400000000001</v>
      </c>
      <c r="L253" s="165"/>
      <c r="M253" s="169"/>
      <c r="N253" s="170"/>
      <c r="O253" s="170"/>
      <c r="P253" s="170"/>
      <c r="Q253" s="170"/>
      <c r="R253" s="170"/>
      <c r="S253" s="170"/>
      <c r="T253" s="171"/>
      <c r="AT253" s="166" t="s">
        <v>129</v>
      </c>
      <c r="AU253" s="166" t="s">
        <v>76</v>
      </c>
      <c r="AV253" s="11" t="s">
        <v>76</v>
      </c>
      <c r="AW253" s="11" t="s">
        <v>30</v>
      </c>
      <c r="AX253" s="11" t="s">
        <v>74</v>
      </c>
      <c r="AY253" s="166" t="s">
        <v>117</v>
      </c>
    </row>
    <row r="254" spans="2:65" s="1" customFormat="1" ht="22.9" customHeight="1">
      <c r="B254" s="149"/>
      <c r="C254" s="150">
        <v>53</v>
      </c>
      <c r="D254" s="150" t="s">
        <v>119</v>
      </c>
      <c r="E254" s="151" t="s">
        <v>380</v>
      </c>
      <c r="F254" s="152" t="s">
        <v>381</v>
      </c>
      <c r="G254" s="153" t="s">
        <v>122</v>
      </c>
      <c r="H254" s="154">
        <v>655.88599999999997</v>
      </c>
      <c r="I254" s="155"/>
      <c r="J254" s="155">
        <f>ROUND(I254*H254,2)</f>
        <v>0</v>
      </c>
      <c r="K254" s="152" t="s">
        <v>123</v>
      </c>
      <c r="L254" s="35"/>
      <c r="M254" s="156" t="s">
        <v>5</v>
      </c>
      <c r="N254" s="157" t="s">
        <v>37</v>
      </c>
      <c r="O254" s="158">
        <v>0.57499999999999996</v>
      </c>
      <c r="P254" s="158">
        <f>O254*H254</f>
        <v>377.13444999999996</v>
      </c>
      <c r="Q254" s="158">
        <v>0</v>
      </c>
      <c r="R254" s="158">
        <f>Q254*H254</f>
        <v>0</v>
      </c>
      <c r="S254" s="158">
        <v>0</v>
      </c>
      <c r="T254" s="159">
        <f>S254*H254</f>
        <v>0</v>
      </c>
      <c r="AR254" s="21" t="s">
        <v>124</v>
      </c>
      <c r="AT254" s="21" t="s">
        <v>119</v>
      </c>
      <c r="AU254" s="21" t="s">
        <v>76</v>
      </c>
      <c r="AY254" s="21" t="s">
        <v>117</v>
      </c>
      <c r="BE254" s="160">
        <f>IF(N254="základní",J254,0)</f>
        <v>0</v>
      </c>
      <c r="BF254" s="160">
        <f>IF(N254="snížená",J254,0)</f>
        <v>0</v>
      </c>
      <c r="BG254" s="160">
        <f>IF(N254="zákl. přenesená",J254,0)</f>
        <v>0</v>
      </c>
      <c r="BH254" s="160">
        <f>IF(N254="sníž. přenesená",J254,0)</f>
        <v>0</v>
      </c>
      <c r="BI254" s="160">
        <f>IF(N254="nulová",J254,0)</f>
        <v>0</v>
      </c>
      <c r="BJ254" s="21" t="s">
        <v>74</v>
      </c>
      <c r="BK254" s="160">
        <f>ROUND(I254*H254,2)</f>
        <v>0</v>
      </c>
      <c r="BL254" s="21" t="s">
        <v>124</v>
      </c>
      <c r="BM254" s="21" t="s">
        <v>382</v>
      </c>
    </row>
    <row r="255" spans="2:65" s="1" customFormat="1" ht="27">
      <c r="B255" s="35"/>
      <c r="D255" s="161" t="s">
        <v>125</v>
      </c>
      <c r="F255" s="162" t="s">
        <v>383</v>
      </c>
      <c r="L255" s="35"/>
      <c r="M255" s="163"/>
      <c r="N255" s="36"/>
      <c r="O255" s="36"/>
      <c r="P255" s="36"/>
      <c r="Q255" s="36"/>
      <c r="R255" s="36"/>
      <c r="S255" s="36"/>
      <c r="T255" s="64"/>
      <c r="AT255" s="21" t="s">
        <v>125</v>
      </c>
      <c r="AU255" s="21" t="s">
        <v>76</v>
      </c>
    </row>
    <row r="256" spans="2:65" s="1" customFormat="1" ht="94.5">
      <c r="B256" s="35"/>
      <c r="D256" s="161" t="s">
        <v>127</v>
      </c>
      <c r="F256" s="164" t="s">
        <v>384</v>
      </c>
      <c r="L256" s="35"/>
      <c r="M256" s="163"/>
      <c r="N256" s="36"/>
      <c r="O256" s="36"/>
      <c r="P256" s="36"/>
      <c r="Q256" s="36"/>
      <c r="R256" s="36"/>
      <c r="S256" s="36"/>
      <c r="T256" s="64"/>
      <c r="AT256" s="21" t="s">
        <v>127</v>
      </c>
      <c r="AU256" s="21" t="s">
        <v>76</v>
      </c>
    </row>
    <row r="257" spans="2:65" s="11" customFormat="1">
      <c r="B257" s="165"/>
      <c r="D257" s="161" t="s">
        <v>129</v>
      </c>
      <c r="E257" s="166" t="s">
        <v>5</v>
      </c>
      <c r="F257" s="167" t="s">
        <v>385</v>
      </c>
      <c r="H257" s="168">
        <v>655.88599999999997</v>
      </c>
      <c r="L257" s="165"/>
      <c r="M257" s="169"/>
      <c r="N257" s="170"/>
      <c r="O257" s="170"/>
      <c r="P257" s="170"/>
      <c r="Q257" s="170"/>
      <c r="R257" s="170"/>
      <c r="S257" s="170"/>
      <c r="T257" s="171"/>
      <c r="AT257" s="166" t="s">
        <v>129</v>
      </c>
      <c r="AU257" s="166" t="s">
        <v>76</v>
      </c>
      <c r="AV257" s="11" t="s">
        <v>76</v>
      </c>
      <c r="AW257" s="11" t="s">
        <v>30</v>
      </c>
      <c r="AX257" s="11" t="s">
        <v>74</v>
      </c>
      <c r="AY257" s="166" t="s">
        <v>117</v>
      </c>
    </row>
    <row r="258" spans="2:65" s="1" customFormat="1" ht="22.9" customHeight="1">
      <c r="B258" s="149"/>
      <c r="C258" s="150">
        <v>54</v>
      </c>
      <c r="D258" s="150" t="s">
        <v>119</v>
      </c>
      <c r="E258" s="151" t="s">
        <v>386</v>
      </c>
      <c r="F258" s="152" t="s">
        <v>387</v>
      </c>
      <c r="G258" s="153" t="s">
        <v>132</v>
      </c>
      <c r="H258" s="154">
        <v>149.523</v>
      </c>
      <c r="I258" s="155"/>
      <c r="J258" s="155">
        <f>ROUND(I258*H258,2)</f>
        <v>0</v>
      </c>
      <c r="K258" s="152" t="s">
        <v>123</v>
      </c>
      <c r="L258" s="35"/>
      <c r="M258" s="156" t="s">
        <v>5</v>
      </c>
      <c r="N258" s="157" t="s">
        <v>37</v>
      </c>
      <c r="O258" s="158">
        <v>2.35</v>
      </c>
      <c r="P258" s="158">
        <f>O258*H258</f>
        <v>351.37905000000001</v>
      </c>
      <c r="Q258" s="158">
        <v>1.9967999999999999</v>
      </c>
      <c r="R258" s="158">
        <f>Q258*H258</f>
        <v>298.56752639999996</v>
      </c>
      <c r="S258" s="158">
        <v>0</v>
      </c>
      <c r="T258" s="159">
        <f>S258*H258</f>
        <v>0</v>
      </c>
      <c r="AR258" s="21" t="s">
        <v>124</v>
      </c>
      <c r="AT258" s="21" t="s">
        <v>119</v>
      </c>
      <c r="AU258" s="21" t="s">
        <v>76</v>
      </c>
      <c r="AY258" s="21" t="s">
        <v>117</v>
      </c>
      <c r="BE258" s="160">
        <f>IF(N258="základní",J258,0)</f>
        <v>0</v>
      </c>
      <c r="BF258" s="160">
        <f>IF(N258="snížená",J258,0)</f>
        <v>0</v>
      </c>
      <c r="BG258" s="160">
        <f>IF(N258="zákl. přenesená",J258,0)</f>
        <v>0</v>
      </c>
      <c r="BH258" s="160">
        <f>IF(N258="sníž. přenesená",J258,0)</f>
        <v>0</v>
      </c>
      <c r="BI258" s="160">
        <f>IF(N258="nulová",J258,0)</f>
        <v>0</v>
      </c>
      <c r="BJ258" s="21" t="s">
        <v>74</v>
      </c>
      <c r="BK258" s="160">
        <f>ROUND(I258*H258,2)</f>
        <v>0</v>
      </c>
      <c r="BL258" s="21" t="s">
        <v>124</v>
      </c>
      <c r="BM258" s="21" t="s">
        <v>388</v>
      </c>
    </row>
    <row r="259" spans="2:65" s="1" customFormat="1" ht="27">
      <c r="B259" s="35"/>
      <c r="D259" s="161" t="s">
        <v>125</v>
      </c>
      <c r="F259" s="162" t="s">
        <v>389</v>
      </c>
      <c r="L259" s="35"/>
      <c r="M259" s="163"/>
      <c r="N259" s="36"/>
      <c r="O259" s="36"/>
      <c r="P259" s="36"/>
      <c r="Q259" s="36"/>
      <c r="R259" s="36"/>
      <c r="S259" s="36"/>
      <c r="T259" s="64"/>
      <c r="AT259" s="21" t="s">
        <v>125</v>
      </c>
      <c r="AU259" s="21" t="s">
        <v>76</v>
      </c>
    </row>
    <row r="260" spans="2:65" s="1" customFormat="1" ht="108">
      <c r="B260" s="35"/>
      <c r="D260" s="161" t="s">
        <v>127</v>
      </c>
      <c r="F260" s="164" t="s">
        <v>390</v>
      </c>
      <c r="L260" s="35"/>
      <c r="M260" s="163"/>
      <c r="N260" s="36"/>
      <c r="O260" s="36"/>
      <c r="P260" s="36"/>
      <c r="Q260" s="36"/>
      <c r="R260" s="36"/>
      <c r="S260" s="36"/>
      <c r="T260" s="64"/>
      <c r="AT260" s="21" t="s">
        <v>127</v>
      </c>
      <c r="AU260" s="21" t="s">
        <v>76</v>
      </c>
    </row>
    <row r="261" spans="2:65" s="11" customFormat="1">
      <c r="B261" s="165"/>
      <c r="D261" s="161" t="s">
        <v>129</v>
      </c>
      <c r="E261" s="166" t="s">
        <v>5</v>
      </c>
      <c r="F261" s="167" t="s">
        <v>391</v>
      </c>
      <c r="H261" s="168">
        <v>149.523</v>
      </c>
      <c r="L261" s="165"/>
      <c r="M261" s="169"/>
      <c r="N261" s="170"/>
      <c r="O261" s="170"/>
      <c r="P261" s="170"/>
      <c r="Q261" s="170"/>
      <c r="R261" s="170"/>
      <c r="S261" s="170"/>
      <c r="T261" s="171"/>
      <c r="AT261" s="166" t="s">
        <v>129</v>
      </c>
      <c r="AU261" s="166" t="s">
        <v>76</v>
      </c>
      <c r="AV261" s="11" t="s">
        <v>76</v>
      </c>
      <c r="AW261" s="11" t="s">
        <v>30</v>
      </c>
      <c r="AX261" s="11" t="s">
        <v>74</v>
      </c>
      <c r="AY261" s="166" t="s">
        <v>117</v>
      </c>
    </row>
    <row r="262" spans="2:65" s="1" customFormat="1" ht="14.45" customHeight="1">
      <c r="B262" s="149"/>
      <c r="C262" s="150">
        <v>55</v>
      </c>
      <c r="D262" s="150" t="s">
        <v>119</v>
      </c>
      <c r="E262" s="151" t="s">
        <v>392</v>
      </c>
      <c r="F262" s="152" t="s">
        <v>393</v>
      </c>
      <c r="G262" s="153" t="s">
        <v>122</v>
      </c>
      <c r="H262" s="154">
        <v>498.41</v>
      </c>
      <c r="I262" s="155"/>
      <c r="J262" s="155">
        <f>ROUND(I262*H262,2)</f>
        <v>0</v>
      </c>
      <c r="K262" s="152" t="s">
        <v>123</v>
      </c>
      <c r="L262" s="35"/>
      <c r="M262" s="156" t="s">
        <v>5</v>
      </c>
      <c r="N262" s="157" t="s">
        <v>37</v>
      </c>
      <c r="O262" s="158">
        <v>0.46</v>
      </c>
      <c r="P262" s="158">
        <f>O262*H262</f>
        <v>229.26860000000002</v>
      </c>
      <c r="Q262" s="158">
        <v>0</v>
      </c>
      <c r="R262" s="158">
        <f>Q262*H262</f>
        <v>0</v>
      </c>
      <c r="S262" s="158">
        <v>0</v>
      </c>
      <c r="T262" s="159">
        <f>S262*H262</f>
        <v>0</v>
      </c>
      <c r="AR262" s="21" t="s">
        <v>124</v>
      </c>
      <c r="AT262" s="21" t="s">
        <v>119</v>
      </c>
      <c r="AU262" s="21" t="s">
        <v>76</v>
      </c>
      <c r="AY262" s="21" t="s">
        <v>117</v>
      </c>
      <c r="BE262" s="160">
        <f>IF(N262="základní",J262,0)</f>
        <v>0</v>
      </c>
      <c r="BF262" s="160">
        <f>IF(N262="snížená",J262,0)</f>
        <v>0</v>
      </c>
      <c r="BG262" s="160">
        <f>IF(N262="zákl. přenesená",J262,0)</f>
        <v>0</v>
      </c>
      <c r="BH262" s="160">
        <f>IF(N262="sníž. přenesená",J262,0)</f>
        <v>0</v>
      </c>
      <c r="BI262" s="160">
        <f>IF(N262="nulová",J262,0)</f>
        <v>0</v>
      </c>
      <c r="BJ262" s="21" t="s">
        <v>74</v>
      </c>
      <c r="BK262" s="160">
        <f>ROUND(I262*H262,2)</f>
        <v>0</v>
      </c>
      <c r="BL262" s="21" t="s">
        <v>124</v>
      </c>
      <c r="BM262" s="21" t="s">
        <v>394</v>
      </c>
    </row>
    <row r="263" spans="2:65" s="1" customFormat="1" ht="27">
      <c r="B263" s="35"/>
      <c r="D263" s="161" t="s">
        <v>125</v>
      </c>
      <c r="F263" s="162" t="s">
        <v>395</v>
      </c>
      <c r="L263" s="35"/>
      <c r="M263" s="163"/>
      <c r="N263" s="36"/>
      <c r="O263" s="36"/>
      <c r="P263" s="36"/>
      <c r="Q263" s="36"/>
      <c r="R263" s="36"/>
      <c r="S263" s="36"/>
      <c r="T263" s="64"/>
      <c r="AT263" s="21" t="s">
        <v>125</v>
      </c>
      <c r="AU263" s="21" t="s">
        <v>76</v>
      </c>
    </row>
    <row r="264" spans="2:65" s="1" customFormat="1" ht="108">
      <c r="B264" s="35"/>
      <c r="D264" s="161" t="s">
        <v>127</v>
      </c>
      <c r="F264" s="164" t="s">
        <v>390</v>
      </c>
      <c r="L264" s="35"/>
      <c r="M264" s="163"/>
      <c r="N264" s="36"/>
      <c r="O264" s="36"/>
      <c r="P264" s="36"/>
      <c r="Q264" s="36"/>
      <c r="R264" s="36"/>
      <c r="S264" s="36"/>
      <c r="T264" s="64"/>
      <c r="AT264" s="21" t="s">
        <v>127</v>
      </c>
      <c r="AU264" s="21" t="s">
        <v>76</v>
      </c>
    </row>
    <row r="265" spans="2:65" s="11" customFormat="1">
      <c r="B265" s="165"/>
      <c r="D265" s="161" t="s">
        <v>129</v>
      </c>
      <c r="E265" s="166" t="s">
        <v>5</v>
      </c>
      <c r="F265" s="167" t="s">
        <v>396</v>
      </c>
      <c r="H265" s="168">
        <v>498.41</v>
      </c>
      <c r="L265" s="165"/>
      <c r="M265" s="169"/>
      <c r="N265" s="170"/>
      <c r="O265" s="170"/>
      <c r="P265" s="170"/>
      <c r="Q265" s="170"/>
      <c r="R265" s="170"/>
      <c r="S265" s="170"/>
      <c r="T265" s="171"/>
      <c r="AT265" s="166" t="s">
        <v>129</v>
      </c>
      <c r="AU265" s="166" t="s">
        <v>76</v>
      </c>
      <c r="AV265" s="11" t="s">
        <v>76</v>
      </c>
      <c r="AW265" s="11" t="s">
        <v>30</v>
      </c>
      <c r="AX265" s="11" t="s">
        <v>74</v>
      </c>
      <c r="AY265" s="166" t="s">
        <v>117</v>
      </c>
    </row>
    <row r="266" spans="2:65" s="1" customFormat="1" ht="22.9" customHeight="1">
      <c r="B266" s="149"/>
      <c r="C266" s="150">
        <v>56</v>
      </c>
      <c r="D266" s="150" t="s">
        <v>119</v>
      </c>
      <c r="E266" s="151" t="s">
        <v>397</v>
      </c>
      <c r="F266" s="152" t="s">
        <v>398</v>
      </c>
      <c r="G266" s="153" t="s">
        <v>122</v>
      </c>
      <c r="H266" s="154">
        <v>26.4</v>
      </c>
      <c r="I266" s="155"/>
      <c r="J266" s="155">
        <f>ROUND(I266*H266,2)</f>
        <v>0</v>
      </c>
      <c r="K266" s="152" t="s">
        <v>123</v>
      </c>
      <c r="L266" s="35"/>
      <c r="M266" s="156" t="s">
        <v>5</v>
      </c>
      <c r="N266" s="157" t="s">
        <v>37</v>
      </c>
      <c r="O266" s="158">
        <v>1.1910000000000001</v>
      </c>
      <c r="P266" s="158">
        <f>O266*H266</f>
        <v>31.442399999999999</v>
      </c>
      <c r="Q266" s="158">
        <v>0.82326999999999995</v>
      </c>
      <c r="R266" s="158">
        <f>Q266*H266</f>
        <v>21.734327999999998</v>
      </c>
      <c r="S266" s="158">
        <v>0</v>
      </c>
      <c r="T266" s="159">
        <f>S266*H266</f>
        <v>0</v>
      </c>
      <c r="AR266" s="21" t="s">
        <v>124</v>
      </c>
      <c r="AT266" s="21" t="s">
        <v>119</v>
      </c>
      <c r="AU266" s="21" t="s">
        <v>76</v>
      </c>
      <c r="AY266" s="21" t="s">
        <v>117</v>
      </c>
      <c r="BE266" s="160">
        <f>IF(N266="základní",J266,0)</f>
        <v>0</v>
      </c>
      <c r="BF266" s="160">
        <f>IF(N266="snížená",J266,0)</f>
        <v>0</v>
      </c>
      <c r="BG266" s="160">
        <f>IF(N266="zákl. přenesená",J266,0)</f>
        <v>0</v>
      </c>
      <c r="BH266" s="160">
        <f>IF(N266="sníž. přenesená",J266,0)</f>
        <v>0</v>
      </c>
      <c r="BI266" s="160">
        <f>IF(N266="nulová",J266,0)</f>
        <v>0</v>
      </c>
      <c r="BJ266" s="21" t="s">
        <v>74</v>
      </c>
      <c r="BK266" s="160">
        <f>ROUND(I266*H266,2)</f>
        <v>0</v>
      </c>
      <c r="BL266" s="21" t="s">
        <v>124</v>
      </c>
      <c r="BM266" s="21" t="s">
        <v>399</v>
      </c>
    </row>
    <row r="267" spans="2:65" s="1" customFormat="1" ht="27">
      <c r="B267" s="35"/>
      <c r="D267" s="161" t="s">
        <v>125</v>
      </c>
      <c r="F267" s="162" t="s">
        <v>400</v>
      </c>
      <c r="L267" s="35"/>
      <c r="M267" s="163"/>
      <c r="N267" s="36"/>
      <c r="O267" s="36"/>
      <c r="P267" s="36"/>
      <c r="Q267" s="36"/>
      <c r="R267" s="36"/>
      <c r="S267" s="36"/>
      <c r="T267" s="64"/>
      <c r="AT267" s="21" t="s">
        <v>125</v>
      </c>
      <c r="AU267" s="21" t="s">
        <v>76</v>
      </c>
    </row>
    <row r="268" spans="2:65" s="1" customFormat="1" ht="94.5">
      <c r="B268" s="35"/>
      <c r="D268" s="161" t="s">
        <v>127</v>
      </c>
      <c r="F268" s="164" t="s">
        <v>401</v>
      </c>
      <c r="L268" s="35"/>
      <c r="M268" s="163"/>
      <c r="N268" s="36"/>
      <c r="O268" s="36"/>
      <c r="P268" s="36"/>
      <c r="Q268" s="36"/>
      <c r="R268" s="36"/>
      <c r="S268" s="36"/>
      <c r="T268" s="64"/>
      <c r="AT268" s="21" t="s">
        <v>127</v>
      </c>
      <c r="AU268" s="21" t="s">
        <v>76</v>
      </c>
    </row>
    <row r="269" spans="2:65" s="11" customFormat="1">
      <c r="B269" s="165"/>
      <c r="D269" s="161" t="s">
        <v>129</v>
      </c>
      <c r="E269" s="166" t="s">
        <v>5</v>
      </c>
      <c r="F269" s="167" t="s">
        <v>373</v>
      </c>
      <c r="H269" s="168">
        <v>26.4</v>
      </c>
      <c r="L269" s="165"/>
      <c r="M269" s="169"/>
      <c r="N269" s="170"/>
      <c r="O269" s="170"/>
      <c r="P269" s="170"/>
      <c r="Q269" s="170"/>
      <c r="R269" s="170"/>
      <c r="S269" s="170"/>
      <c r="T269" s="171"/>
      <c r="AT269" s="166" t="s">
        <v>129</v>
      </c>
      <c r="AU269" s="166" t="s">
        <v>76</v>
      </c>
      <c r="AV269" s="11" t="s">
        <v>76</v>
      </c>
      <c r="AW269" s="11" t="s">
        <v>30</v>
      </c>
      <c r="AX269" s="11" t="s">
        <v>74</v>
      </c>
      <c r="AY269" s="166" t="s">
        <v>117</v>
      </c>
    </row>
    <row r="270" spans="2:65" s="11" customFormat="1" ht="27">
      <c r="B270" s="165"/>
      <c r="C270" s="150">
        <v>57</v>
      </c>
      <c r="D270" s="150" t="s">
        <v>119</v>
      </c>
      <c r="E270" s="151" t="s">
        <v>368</v>
      </c>
      <c r="F270" s="152" t="s">
        <v>369</v>
      </c>
      <c r="G270" s="153" t="s">
        <v>122</v>
      </c>
      <c r="H270" s="154">
        <v>68.709999999999994</v>
      </c>
      <c r="I270" s="155"/>
      <c r="J270" s="155">
        <f>ROUND(I270*H270,2)</f>
        <v>0</v>
      </c>
      <c r="K270" s="152" t="s">
        <v>123</v>
      </c>
      <c r="L270" s="165"/>
      <c r="M270" s="169"/>
      <c r="N270" s="281"/>
      <c r="O270" s="281"/>
      <c r="P270" s="281"/>
      <c r="Q270" s="281"/>
      <c r="R270" s="281"/>
      <c r="S270" s="281"/>
      <c r="T270" s="171"/>
      <c r="AT270" s="166"/>
      <c r="AU270" s="166"/>
      <c r="AY270" s="166"/>
    </row>
    <row r="271" spans="2:65" s="11" customFormat="1">
      <c r="B271" s="165"/>
      <c r="C271" s="276"/>
      <c r="D271" s="161" t="s">
        <v>125</v>
      </c>
      <c r="E271" s="276"/>
      <c r="F271" s="162" t="s">
        <v>371</v>
      </c>
      <c r="G271" s="276"/>
      <c r="H271" s="276"/>
      <c r="I271" s="276"/>
      <c r="J271" s="276"/>
      <c r="K271" s="276"/>
      <c r="L271" s="165"/>
      <c r="M271" s="169"/>
      <c r="N271" s="281"/>
      <c r="O271" s="281"/>
      <c r="P271" s="281"/>
      <c r="Q271" s="281"/>
      <c r="R271" s="281"/>
      <c r="S271" s="281"/>
      <c r="T271" s="171"/>
      <c r="AT271" s="166"/>
      <c r="AU271" s="166"/>
      <c r="AY271" s="166"/>
    </row>
    <row r="272" spans="2:65" s="11" customFormat="1" ht="54">
      <c r="B272" s="165"/>
      <c r="C272" s="276"/>
      <c r="D272" s="161" t="s">
        <v>127</v>
      </c>
      <c r="E272" s="276"/>
      <c r="F272" s="164" t="s">
        <v>372</v>
      </c>
      <c r="G272" s="276"/>
      <c r="H272" s="276"/>
      <c r="I272" s="276"/>
      <c r="J272" s="276"/>
      <c r="K272" s="276"/>
      <c r="L272" s="165"/>
      <c r="M272" s="169"/>
      <c r="N272" s="281"/>
      <c r="O272" s="281"/>
      <c r="P272" s="281"/>
      <c r="Q272" s="281"/>
      <c r="R272" s="281"/>
      <c r="S272" s="281"/>
      <c r="T272" s="171"/>
      <c r="AT272" s="166"/>
      <c r="AU272" s="166"/>
      <c r="AY272" s="166"/>
    </row>
    <row r="273" spans="2:65" s="11" customFormat="1" ht="27">
      <c r="B273" s="165"/>
      <c r="C273" s="150">
        <v>58</v>
      </c>
      <c r="D273" s="150" t="s">
        <v>119</v>
      </c>
      <c r="E273" s="151" t="s">
        <v>418</v>
      </c>
      <c r="F273" s="152" t="s">
        <v>419</v>
      </c>
      <c r="G273" s="153" t="s">
        <v>132</v>
      </c>
      <c r="H273" s="154">
        <v>31.878</v>
      </c>
      <c r="I273" s="155"/>
      <c r="J273" s="155">
        <f>ROUND(I273*H273,2)</f>
        <v>0</v>
      </c>
      <c r="K273" s="152" t="s">
        <v>123</v>
      </c>
      <c r="L273" s="165"/>
      <c r="M273" s="169"/>
      <c r="N273" s="281"/>
      <c r="O273" s="281"/>
      <c r="P273" s="281"/>
      <c r="Q273" s="281"/>
      <c r="R273" s="281"/>
      <c r="S273" s="281"/>
      <c r="T273" s="171"/>
      <c r="AT273" s="166"/>
      <c r="AU273" s="166"/>
      <c r="AY273" s="166"/>
    </row>
    <row r="274" spans="2:65" s="11" customFormat="1" ht="40.5">
      <c r="B274" s="165"/>
      <c r="C274" s="276"/>
      <c r="D274" s="161" t="s">
        <v>125</v>
      </c>
      <c r="E274" s="276"/>
      <c r="F274" s="162" t="s">
        <v>420</v>
      </c>
      <c r="G274" s="276"/>
      <c r="H274" s="276"/>
      <c r="I274" s="276"/>
      <c r="J274" s="276"/>
      <c r="K274" s="276"/>
      <c r="L274" s="165"/>
      <c r="M274" s="169"/>
      <c r="N274" s="281"/>
      <c r="O274" s="281"/>
      <c r="P274" s="281"/>
      <c r="Q274" s="281"/>
      <c r="R274" s="281"/>
      <c r="S274" s="281"/>
      <c r="T274" s="171"/>
      <c r="AT274" s="166"/>
      <c r="AU274" s="166"/>
      <c r="AY274" s="166"/>
    </row>
    <row r="275" spans="2:65" s="11" customFormat="1" ht="27">
      <c r="B275" s="165"/>
      <c r="C275" s="276"/>
      <c r="D275" s="161" t="s">
        <v>127</v>
      </c>
      <c r="E275" s="276"/>
      <c r="F275" s="164" t="s">
        <v>421</v>
      </c>
      <c r="G275" s="276"/>
      <c r="H275" s="276"/>
      <c r="I275" s="276"/>
      <c r="J275" s="276"/>
      <c r="K275" s="276"/>
      <c r="L275" s="165"/>
      <c r="M275" s="169"/>
      <c r="N275" s="281"/>
      <c r="O275" s="281"/>
      <c r="P275" s="281"/>
      <c r="Q275" s="281"/>
      <c r="R275" s="281"/>
      <c r="S275" s="281"/>
      <c r="T275" s="171"/>
      <c r="AT275" s="166"/>
      <c r="AU275" s="166"/>
      <c r="AY275" s="166"/>
    </row>
    <row r="276" spans="2:65" s="11" customFormat="1">
      <c r="B276" s="165"/>
      <c r="D276" s="161" t="s">
        <v>129</v>
      </c>
      <c r="E276" s="166" t="s">
        <v>5</v>
      </c>
      <c r="F276" s="167" t="s">
        <v>422</v>
      </c>
      <c r="H276" s="168">
        <v>31.878</v>
      </c>
      <c r="L276" s="165"/>
      <c r="M276" s="169"/>
      <c r="N276" s="281"/>
      <c r="O276" s="281"/>
      <c r="P276" s="281"/>
      <c r="Q276" s="281"/>
      <c r="R276" s="281"/>
      <c r="S276" s="281"/>
      <c r="T276" s="171"/>
      <c r="AT276" s="166"/>
      <c r="AU276" s="166"/>
      <c r="AY276" s="166"/>
    </row>
    <row r="277" spans="2:65" s="11" customFormat="1" ht="27">
      <c r="B277" s="165"/>
      <c r="C277" s="150">
        <v>59</v>
      </c>
      <c r="D277" s="150" t="s">
        <v>119</v>
      </c>
      <c r="E277" s="151" t="s">
        <v>423</v>
      </c>
      <c r="F277" s="152" t="s">
        <v>424</v>
      </c>
      <c r="G277" s="153" t="s">
        <v>132</v>
      </c>
      <c r="H277" s="154">
        <v>3.96</v>
      </c>
      <c r="I277" s="155"/>
      <c r="J277" s="155">
        <f>ROUND(I277*H277,2)</f>
        <v>0</v>
      </c>
      <c r="K277" s="152" t="s">
        <v>123</v>
      </c>
      <c r="L277" s="165"/>
      <c r="M277" s="169"/>
      <c r="N277" s="281"/>
      <c r="O277" s="281"/>
      <c r="P277" s="281"/>
      <c r="Q277" s="281"/>
      <c r="R277" s="281"/>
      <c r="S277" s="281"/>
      <c r="T277" s="171"/>
      <c r="AT277" s="166"/>
      <c r="AU277" s="166"/>
      <c r="AY277" s="166"/>
    </row>
    <row r="278" spans="2:65" s="11" customFormat="1" ht="27">
      <c r="B278" s="165"/>
      <c r="C278" s="276"/>
      <c r="D278" s="161" t="s">
        <v>125</v>
      </c>
      <c r="E278" s="276"/>
      <c r="F278" s="162" t="s">
        <v>425</v>
      </c>
      <c r="G278" s="276"/>
      <c r="H278" s="276"/>
      <c r="I278" s="276"/>
      <c r="J278" s="276"/>
      <c r="K278" s="276"/>
      <c r="L278" s="165"/>
      <c r="M278" s="169"/>
      <c r="N278" s="281"/>
      <c r="O278" s="281"/>
      <c r="P278" s="281"/>
      <c r="Q278" s="281"/>
      <c r="R278" s="281"/>
      <c r="S278" s="281"/>
      <c r="T278" s="171"/>
      <c r="AT278" s="166"/>
      <c r="AU278" s="166"/>
      <c r="AY278" s="166"/>
    </row>
    <row r="279" spans="2:65" s="11" customFormat="1" ht="40.5">
      <c r="B279" s="165"/>
      <c r="C279" s="276"/>
      <c r="D279" s="161" t="s">
        <v>127</v>
      </c>
      <c r="E279" s="276"/>
      <c r="F279" s="164" t="s">
        <v>426</v>
      </c>
      <c r="G279" s="276"/>
      <c r="H279" s="276"/>
      <c r="I279" s="276"/>
      <c r="J279" s="276"/>
      <c r="K279" s="276"/>
      <c r="L279" s="165"/>
      <c r="M279" s="169"/>
      <c r="N279" s="281"/>
      <c r="O279" s="281"/>
      <c r="P279" s="281"/>
      <c r="Q279" s="281"/>
      <c r="R279" s="281"/>
      <c r="S279" s="281"/>
      <c r="T279" s="171"/>
      <c r="AT279" s="166"/>
      <c r="AU279" s="166"/>
      <c r="AY279" s="166"/>
    </row>
    <row r="280" spans="2:65" s="11" customFormat="1">
      <c r="B280" s="165"/>
      <c r="D280" s="161" t="s">
        <v>129</v>
      </c>
      <c r="E280" s="166" t="s">
        <v>5</v>
      </c>
      <c r="F280" s="167" t="s">
        <v>427</v>
      </c>
      <c r="H280" s="168">
        <v>3.96</v>
      </c>
      <c r="L280" s="165"/>
      <c r="M280" s="169"/>
      <c r="N280" s="281"/>
      <c r="O280" s="281"/>
      <c r="P280" s="281"/>
      <c r="Q280" s="281"/>
      <c r="R280" s="281"/>
      <c r="S280" s="281"/>
      <c r="T280" s="171"/>
      <c r="AT280" s="166"/>
      <c r="AU280" s="166"/>
      <c r="AY280" s="166"/>
    </row>
    <row r="281" spans="2:65" s="11" customFormat="1" ht="27">
      <c r="B281" s="165"/>
      <c r="C281" s="150">
        <v>60</v>
      </c>
      <c r="D281" s="150" t="s">
        <v>119</v>
      </c>
      <c r="E281" s="151" t="s">
        <v>428</v>
      </c>
      <c r="F281" s="152" t="s">
        <v>429</v>
      </c>
      <c r="G281" s="153" t="s">
        <v>122</v>
      </c>
      <c r="H281" s="154">
        <v>68.709999999999994</v>
      </c>
      <c r="I281" s="155"/>
      <c r="J281" s="155">
        <f>ROUND(I281*H281,2)</f>
        <v>0</v>
      </c>
      <c r="K281" s="152" t="s">
        <v>123</v>
      </c>
      <c r="L281" s="165"/>
      <c r="M281" s="169"/>
      <c r="N281" s="281"/>
      <c r="O281" s="281"/>
      <c r="P281" s="281"/>
      <c r="Q281" s="281"/>
      <c r="R281" s="281"/>
      <c r="S281" s="281"/>
      <c r="T281" s="171"/>
      <c r="AT281" s="166"/>
      <c r="AU281" s="166"/>
      <c r="AY281" s="166"/>
    </row>
    <row r="282" spans="2:65" s="11" customFormat="1" ht="40.5">
      <c r="B282" s="165"/>
      <c r="C282" s="276"/>
      <c r="D282" s="161" t="s">
        <v>125</v>
      </c>
      <c r="E282" s="276"/>
      <c r="F282" s="162" t="s">
        <v>430</v>
      </c>
      <c r="G282" s="276"/>
      <c r="H282" s="276"/>
      <c r="I282" s="276"/>
      <c r="J282" s="276"/>
      <c r="K282" s="276"/>
      <c r="L282" s="165"/>
      <c r="M282" s="169"/>
      <c r="N282" s="281"/>
      <c r="O282" s="281"/>
      <c r="P282" s="281"/>
      <c r="Q282" s="281"/>
      <c r="R282" s="281"/>
      <c r="S282" s="281"/>
      <c r="T282" s="171"/>
      <c r="AT282" s="166"/>
      <c r="AU282" s="166"/>
      <c r="AY282" s="166"/>
    </row>
    <row r="283" spans="2:65" s="11" customFormat="1" ht="94.5">
      <c r="B283" s="165"/>
      <c r="C283" s="276"/>
      <c r="D283" s="161" t="s">
        <v>127</v>
      </c>
      <c r="E283" s="276"/>
      <c r="F283" s="164" t="s">
        <v>401</v>
      </c>
      <c r="G283" s="276"/>
      <c r="H283" s="276"/>
      <c r="I283" s="276"/>
      <c r="J283" s="276"/>
      <c r="K283" s="276"/>
      <c r="L283" s="165"/>
      <c r="M283" s="169"/>
      <c r="N283" s="281"/>
      <c r="O283" s="281"/>
      <c r="P283" s="281"/>
      <c r="Q283" s="281"/>
      <c r="R283" s="281"/>
      <c r="S283" s="281"/>
      <c r="T283" s="171"/>
      <c r="AT283" s="166"/>
      <c r="AU283" s="166"/>
      <c r="AY283" s="166"/>
    </row>
    <row r="284" spans="2:65" s="11" customFormat="1" ht="27">
      <c r="B284" s="165"/>
      <c r="C284" s="150">
        <v>61</v>
      </c>
      <c r="D284" s="150" t="s">
        <v>119</v>
      </c>
      <c r="E284" s="151" t="s">
        <v>662</v>
      </c>
      <c r="F284" s="152" t="s">
        <v>661</v>
      </c>
      <c r="G284" s="153" t="s">
        <v>132</v>
      </c>
      <c r="H284" s="154">
        <f>6*2*3*1*1</f>
        <v>36</v>
      </c>
      <c r="I284" s="155"/>
      <c r="J284" s="155">
        <f>ROUND(I284*H284,2)</f>
        <v>0</v>
      </c>
      <c r="K284" s="152" t="s">
        <v>123</v>
      </c>
      <c r="L284" s="165"/>
      <c r="M284" s="169"/>
      <c r="N284" s="281"/>
      <c r="O284" s="281"/>
      <c r="P284" s="281"/>
      <c r="Q284" s="281"/>
      <c r="R284" s="281"/>
      <c r="S284" s="281"/>
      <c r="T284" s="171"/>
      <c r="AT284" s="166"/>
      <c r="AU284" s="166"/>
      <c r="AY284" s="166"/>
    </row>
    <row r="285" spans="2:65" s="11" customFormat="1" ht="27">
      <c r="B285" s="165"/>
      <c r="C285" s="276"/>
      <c r="D285" s="161" t="s">
        <v>125</v>
      </c>
      <c r="E285" s="276"/>
      <c r="F285" s="280" t="s">
        <v>663</v>
      </c>
      <c r="G285" s="276"/>
      <c r="H285" s="276"/>
      <c r="I285" s="276"/>
      <c r="J285" s="276"/>
      <c r="K285" s="276"/>
      <c r="L285" s="165"/>
      <c r="M285" s="169"/>
      <c r="N285" s="281"/>
      <c r="O285" s="281"/>
      <c r="P285" s="281"/>
      <c r="Q285" s="281"/>
      <c r="R285" s="281"/>
      <c r="S285" s="281"/>
      <c r="T285" s="171"/>
      <c r="AT285" s="166"/>
      <c r="AU285" s="166"/>
      <c r="AY285" s="166"/>
    </row>
    <row r="286" spans="2:65" s="10" customFormat="1" ht="29.85" customHeight="1">
      <c r="B286" s="137"/>
      <c r="D286" s="138" t="s">
        <v>65</v>
      </c>
      <c r="E286" s="147" t="s">
        <v>161</v>
      </c>
      <c r="F286" s="147" t="s">
        <v>337</v>
      </c>
      <c r="J286" s="148">
        <f>J287+J291+J295+J298+J301</f>
        <v>0</v>
      </c>
      <c r="L286" s="137"/>
      <c r="M286" s="141"/>
      <c r="N286" s="142"/>
      <c r="O286" s="142"/>
      <c r="P286" s="143">
        <f>SUM(P287:P294)</f>
        <v>163.98716199999998</v>
      </c>
      <c r="Q286" s="142"/>
      <c r="R286" s="143">
        <f>SUM(R287:R294)</f>
        <v>0</v>
      </c>
      <c r="S286" s="142"/>
      <c r="T286" s="144">
        <f>SUM(T287:T294)</f>
        <v>35.994949999999996</v>
      </c>
      <c r="AR286" s="138" t="s">
        <v>74</v>
      </c>
      <c r="AT286" s="145" t="s">
        <v>65</v>
      </c>
      <c r="AU286" s="145" t="s">
        <v>74</v>
      </c>
      <c r="AY286" s="138" t="s">
        <v>117</v>
      </c>
      <c r="BK286" s="146">
        <f>SUM(BK287:BK294)</f>
        <v>0</v>
      </c>
    </row>
    <row r="287" spans="2:65" s="1" customFormat="1" ht="22.9" customHeight="1">
      <c r="B287" s="149"/>
      <c r="C287" s="150">
        <v>62</v>
      </c>
      <c r="D287" s="150" t="s">
        <v>119</v>
      </c>
      <c r="E287" s="151" t="s">
        <v>402</v>
      </c>
      <c r="F287" s="152" t="s">
        <v>403</v>
      </c>
      <c r="G287" s="153" t="s">
        <v>122</v>
      </c>
      <c r="H287" s="154">
        <v>655.88599999999997</v>
      </c>
      <c r="I287" s="155"/>
      <c r="J287" s="155">
        <f>ROUND(I287*H287,2)</f>
        <v>0</v>
      </c>
      <c r="K287" s="152" t="s">
        <v>123</v>
      </c>
      <c r="L287" s="35"/>
      <c r="M287" s="156" t="s">
        <v>5</v>
      </c>
      <c r="N287" s="157" t="s">
        <v>37</v>
      </c>
      <c r="O287" s="158">
        <v>7.2999999999999995E-2</v>
      </c>
      <c r="P287" s="158">
        <f>O287*H287</f>
        <v>47.879677999999991</v>
      </c>
      <c r="Q287" s="158">
        <v>0</v>
      </c>
      <c r="R287" s="158">
        <f>Q287*H287</f>
        <v>0</v>
      </c>
      <c r="S287" s="158">
        <v>0</v>
      </c>
      <c r="T287" s="159">
        <f>S287*H287</f>
        <v>0</v>
      </c>
      <c r="AR287" s="21" t="s">
        <v>124</v>
      </c>
      <c r="AT287" s="21" t="s">
        <v>119</v>
      </c>
      <c r="AU287" s="21" t="s">
        <v>76</v>
      </c>
      <c r="AY287" s="21" t="s">
        <v>117</v>
      </c>
      <c r="BE287" s="160">
        <f>IF(N287="základní",J287,0)</f>
        <v>0</v>
      </c>
      <c r="BF287" s="160">
        <f>IF(N287="snížená",J287,0)</f>
        <v>0</v>
      </c>
      <c r="BG287" s="160">
        <f>IF(N287="zákl. přenesená",J287,0)</f>
        <v>0</v>
      </c>
      <c r="BH287" s="160">
        <f>IF(N287="sníž. přenesená",J287,0)</f>
        <v>0</v>
      </c>
      <c r="BI287" s="160">
        <f>IF(N287="nulová",J287,0)</f>
        <v>0</v>
      </c>
      <c r="BJ287" s="21" t="s">
        <v>74</v>
      </c>
      <c r="BK287" s="160">
        <f>ROUND(I287*H287,2)</f>
        <v>0</v>
      </c>
      <c r="BL287" s="21" t="s">
        <v>124</v>
      </c>
      <c r="BM287" s="21" t="s">
        <v>404</v>
      </c>
    </row>
    <row r="288" spans="2:65" s="1" customFormat="1" ht="54">
      <c r="B288" s="35"/>
      <c r="D288" s="161" t="s">
        <v>125</v>
      </c>
      <c r="F288" s="162" t="s">
        <v>405</v>
      </c>
      <c r="L288" s="35"/>
      <c r="M288" s="163"/>
      <c r="N288" s="36"/>
      <c r="O288" s="36"/>
      <c r="P288" s="36"/>
      <c r="Q288" s="36"/>
      <c r="R288" s="36"/>
      <c r="S288" s="36"/>
      <c r="T288" s="64"/>
      <c r="AT288" s="21" t="s">
        <v>125</v>
      </c>
      <c r="AU288" s="21" t="s">
        <v>76</v>
      </c>
    </row>
    <row r="289" spans="2:65" s="1" customFormat="1" ht="108">
      <c r="B289" s="35"/>
      <c r="D289" s="161" t="s">
        <v>127</v>
      </c>
      <c r="F289" s="164" t="s">
        <v>406</v>
      </c>
      <c r="L289" s="35"/>
      <c r="M289" s="163"/>
      <c r="N289" s="36"/>
      <c r="O289" s="36"/>
      <c r="P289" s="36"/>
      <c r="Q289" s="36"/>
      <c r="R289" s="36"/>
      <c r="S289" s="36"/>
      <c r="T289" s="64"/>
      <c r="AT289" s="21" t="s">
        <v>127</v>
      </c>
      <c r="AU289" s="21" t="s">
        <v>76</v>
      </c>
    </row>
    <row r="290" spans="2:65" s="11" customFormat="1">
      <c r="B290" s="165"/>
      <c r="D290" s="161" t="s">
        <v>129</v>
      </c>
      <c r="E290" s="166" t="s">
        <v>5</v>
      </c>
      <c r="F290" s="167" t="s">
        <v>385</v>
      </c>
      <c r="H290" s="168">
        <v>655.88599999999997</v>
      </c>
      <c r="L290" s="165"/>
      <c r="M290" s="169"/>
      <c r="N290" s="170"/>
      <c r="O290" s="170"/>
      <c r="P290" s="170"/>
      <c r="Q290" s="170"/>
      <c r="R290" s="170"/>
      <c r="S290" s="170"/>
      <c r="T290" s="171"/>
      <c r="AT290" s="166" t="s">
        <v>129</v>
      </c>
      <c r="AU290" s="166" t="s">
        <v>76</v>
      </c>
      <c r="AV290" s="11" t="s">
        <v>76</v>
      </c>
      <c r="AW290" s="11" t="s">
        <v>30</v>
      </c>
      <c r="AX290" s="11" t="s">
        <v>74</v>
      </c>
      <c r="AY290" s="166" t="s">
        <v>117</v>
      </c>
    </row>
    <row r="291" spans="2:65" s="1" customFormat="1" ht="22.9" customHeight="1">
      <c r="B291" s="149"/>
      <c r="C291" s="150">
        <v>63</v>
      </c>
      <c r="D291" s="150" t="s">
        <v>119</v>
      </c>
      <c r="E291" s="151" t="s">
        <v>407</v>
      </c>
      <c r="F291" s="152" t="s">
        <v>408</v>
      </c>
      <c r="G291" s="153" t="s">
        <v>132</v>
      </c>
      <c r="H291" s="154">
        <v>13.583</v>
      </c>
      <c r="I291" s="155"/>
      <c r="J291" s="155">
        <f>ROUND(I291*H291,2)</f>
        <v>0</v>
      </c>
      <c r="K291" s="152" t="s">
        <v>123</v>
      </c>
      <c r="L291" s="35"/>
      <c r="M291" s="156" t="s">
        <v>5</v>
      </c>
      <c r="N291" s="157" t="s">
        <v>37</v>
      </c>
      <c r="O291" s="158">
        <v>8.548</v>
      </c>
      <c r="P291" s="158">
        <f>O291*H291</f>
        <v>116.107484</v>
      </c>
      <c r="Q291" s="158">
        <v>0</v>
      </c>
      <c r="R291" s="158">
        <f>Q291*H291</f>
        <v>0</v>
      </c>
      <c r="S291" s="158">
        <v>2.65</v>
      </c>
      <c r="T291" s="159">
        <f>S291*H291</f>
        <v>35.994949999999996</v>
      </c>
      <c r="AR291" s="21" t="s">
        <v>124</v>
      </c>
      <c r="AT291" s="21" t="s">
        <v>119</v>
      </c>
      <c r="AU291" s="21" t="s">
        <v>76</v>
      </c>
      <c r="AY291" s="21" t="s">
        <v>117</v>
      </c>
      <c r="BE291" s="160">
        <f>IF(N291="základní",J291,0)</f>
        <v>0</v>
      </c>
      <c r="BF291" s="160">
        <f>IF(N291="snížená",J291,0)</f>
        <v>0</v>
      </c>
      <c r="BG291" s="160">
        <f>IF(N291="zákl. přenesená",J291,0)</f>
        <v>0</v>
      </c>
      <c r="BH291" s="160">
        <f>IF(N291="sníž. přenesená",J291,0)</f>
        <v>0</v>
      </c>
      <c r="BI291" s="160">
        <f>IF(N291="nulová",J291,0)</f>
        <v>0</v>
      </c>
      <c r="BJ291" s="21" t="s">
        <v>74</v>
      </c>
      <c r="BK291" s="160">
        <f>ROUND(I291*H291,2)</f>
        <v>0</v>
      </c>
      <c r="BL291" s="21" t="s">
        <v>124</v>
      </c>
      <c r="BM291" s="21" t="s">
        <v>409</v>
      </c>
    </row>
    <row r="292" spans="2:65" s="1" customFormat="1" ht="40.5">
      <c r="B292" s="35"/>
      <c r="D292" s="161" t="s">
        <v>125</v>
      </c>
      <c r="F292" s="162" t="s">
        <v>410</v>
      </c>
      <c r="L292" s="35"/>
      <c r="M292" s="163"/>
      <c r="N292" s="36"/>
      <c r="O292" s="36"/>
      <c r="P292" s="36"/>
      <c r="Q292" s="36"/>
      <c r="R292" s="36"/>
      <c r="S292" s="36"/>
      <c r="T292" s="64"/>
      <c r="AT292" s="21" t="s">
        <v>125</v>
      </c>
      <c r="AU292" s="21" t="s">
        <v>76</v>
      </c>
    </row>
    <row r="293" spans="2:65" s="1" customFormat="1" ht="111.75" customHeight="1">
      <c r="B293" s="35"/>
      <c r="D293" s="161" t="s">
        <v>127</v>
      </c>
      <c r="F293" s="164" t="s">
        <v>411</v>
      </c>
      <c r="L293" s="35"/>
      <c r="M293" s="163"/>
      <c r="N293" s="36"/>
      <c r="O293" s="36"/>
      <c r="P293" s="36"/>
      <c r="Q293" s="36"/>
      <c r="R293" s="36"/>
      <c r="S293" s="36"/>
      <c r="T293" s="64"/>
      <c r="AT293" s="21" t="s">
        <v>127</v>
      </c>
      <c r="AU293" s="21" t="s">
        <v>76</v>
      </c>
    </row>
    <row r="294" spans="2:65" s="11" customFormat="1">
      <c r="B294" s="165"/>
      <c r="D294" s="161" t="s">
        <v>129</v>
      </c>
      <c r="E294" s="166" t="s">
        <v>5</v>
      </c>
      <c r="F294" s="167" t="s">
        <v>412</v>
      </c>
      <c r="H294" s="168">
        <v>13.583</v>
      </c>
      <c r="L294" s="165"/>
      <c r="M294" s="169"/>
      <c r="N294" s="170"/>
      <c r="O294" s="170"/>
      <c r="P294" s="170"/>
      <c r="Q294" s="170"/>
      <c r="R294" s="170"/>
      <c r="S294" s="170"/>
      <c r="T294" s="171"/>
      <c r="AT294" s="166" t="s">
        <v>129</v>
      </c>
      <c r="AU294" s="166" t="s">
        <v>76</v>
      </c>
      <c r="AV294" s="11" t="s">
        <v>76</v>
      </c>
      <c r="AW294" s="11" t="s">
        <v>30</v>
      </c>
      <c r="AX294" s="11" t="s">
        <v>74</v>
      </c>
      <c r="AY294" s="166" t="s">
        <v>117</v>
      </c>
    </row>
    <row r="295" spans="2:65" s="292" customFormat="1" ht="27">
      <c r="B295" s="288"/>
      <c r="C295" s="262">
        <v>64</v>
      </c>
      <c r="D295" s="262" t="s">
        <v>119</v>
      </c>
      <c r="E295" s="263"/>
      <c r="F295" s="264" t="s">
        <v>683</v>
      </c>
      <c r="G295" s="265" t="s">
        <v>684</v>
      </c>
      <c r="H295" s="266">
        <v>34</v>
      </c>
      <c r="I295" s="267"/>
      <c r="J295" s="267">
        <f>ROUND(I295*H295,2)</f>
        <v>0</v>
      </c>
      <c r="K295" s="264" t="s">
        <v>123</v>
      </c>
      <c r="L295" s="288"/>
      <c r="M295" s="289"/>
      <c r="N295" s="290"/>
      <c r="O295" s="290"/>
      <c r="P295" s="290"/>
      <c r="Q295" s="290"/>
      <c r="R295" s="290"/>
      <c r="S295" s="290"/>
      <c r="T295" s="291"/>
      <c r="AT295" s="293"/>
      <c r="AU295" s="293"/>
      <c r="AY295" s="293"/>
    </row>
    <row r="296" spans="2:65" s="292" customFormat="1">
      <c r="B296" s="288"/>
      <c r="C296" s="273"/>
      <c r="D296" s="294" t="s">
        <v>125</v>
      </c>
      <c r="E296" s="273"/>
      <c r="F296" s="295" t="s">
        <v>685</v>
      </c>
      <c r="G296" s="273"/>
      <c r="H296" s="273"/>
      <c r="I296" s="273"/>
      <c r="J296" s="273"/>
      <c r="K296" s="273"/>
      <c r="L296" s="288"/>
      <c r="M296" s="289"/>
      <c r="N296" s="290"/>
      <c r="O296" s="290"/>
      <c r="P296" s="290"/>
      <c r="Q296" s="290"/>
      <c r="R296" s="290"/>
      <c r="S296" s="290"/>
      <c r="T296" s="291"/>
      <c r="AT296" s="293"/>
      <c r="AU296" s="293"/>
      <c r="AY296" s="293"/>
    </row>
    <row r="297" spans="2:65" s="292" customFormat="1">
      <c r="B297" s="288"/>
      <c r="D297" s="294" t="s">
        <v>129</v>
      </c>
      <c r="E297" s="293" t="s">
        <v>5</v>
      </c>
      <c r="F297" s="296">
        <v>34</v>
      </c>
      <c r="H297" s="297">
        <v>34</v>
      </c>
      <c r="L297" s="288"/>
      <c r="M297" s="289"/>
      <c r="N297" s="290"/>
      <c r="O297" s="290"/>
      <c r="P297" s="290"/>
      <c r="Q297" s="290"/>
      <c r="R297" s="290"/>
      <c r="S297" s="290"/>
      <c r="T297" s="291"/>
      <c r="AT297" s="293"/>
      <c r="AU297" s="293"/>
      <c r="AY297" s="293"/>
    </row>
    <row r="298" spans="2:65" s="292" customFormat="1" ht="27">
      <c r="B298" s="288"/>
      <c r="C298" s="262">
        <v>65</v>
      </c>
      <c r="D298" s="262" t="s">
        <v>119</v>
      </c>
      <c r="E298" s="263"/>
      <c r="F298" s="264" t="s">
        <v>686</v>
      </c>
      <c r="G298" s="265" t="s">
        <v>684</v>
      </c>
      <c r="H298" s="266">
        <v>34</v>
      </c>
      <c r="I298" s="267"/>
      <c r="J298" s="267">
        <f>ROUND(I298*H298,2)</f>
        <v>0</v>
      </c>
      <c r="K298" s="264" t="s">
        <v>123</v>
      </c>
      <c r="L298" s="288"/>
      <c r="M298" s="289"/>
      <c r="N298" s="290"/>
      <c r="O298" s="290"/>
      <c r="P298" s="290"/>
      <c r="Q298" s="290"/>
      <c r="R298" s="290"/>
      <c r="S298" s="290"/>
      <c r="T298" s="291"/>
      <c r="AT298" s="293"/>
      <c r="AU298" s="293"/>
      <c r="AY298" s="293"/>
    </row>
    <row r="299" spans="2:65" s="292" customFormat="1">
      <c r="B299" s="288"/>
      <c r="C299" s="273"/>
      <c r="D299" s="294" t="s">
        <v>125</v>
      </c>
      <c r="E299" s="273"/>
      <c r="F299" s="295" t="s">
        <v>687</v>
      </c>
      <c r="G299" s="273"/>
      <c r="H299" s="273"/>
      <c r="I299" s="273"/>
      <c r="J299" s="273"/>
      <c r="K299" s="273"/>
      <c r="L299" s="288"/>
      <c r="M299" s="289"/>
      <c r="N299" s="290"/>
      <c r="O299" s="290"/>
      <c r="P299" s="290"/>
      <c r="Q299" s="290"/>
      <c r="R299" s="290"/>
      <c r="S299" s="290"/>
      <c r="T299" s="291"/>
      <c r="AT299" s="293"/>
      <c r="AU299" s="293"/>
      <c r="AY299" s="293"/>
    </row>
    <row r="300" spans="2:65" s="292" customFormat="1">
      <c r="B300" s="288"/>
      <c r="D300" s="294" t="s">
        <v>129</v>
      </c>
      <c r="E300" s="293" t="s">
        <v>5</v>
      </c>
      <c r="F300" s="296">
        <v>34</v>
      </c>
      <c r="H300" s="297">
        <v>34</v>
      </c>
      <c r="L300" s="288"/>
      <c r="M300" s="289"/>
      <c r="N300" s="290"/>
      <c r="O300" s="290"/>
      <c r="P300" s="290"/>
      <c r="Q300" s="290"/>
      <c r="R300" s="290"/>
      <c r="S300" s="290"/>
      <c r="T300" s="291"/>
      <c r="AT300" s="293"/>
      <c r="AU300" s="293"/>
      <c r="AY300" s="293"/>
    </row>
    <row r="301" spans="2:65" s="11" customFormat="1" ht="27">
      <c r="B301" s="165"/>
      <c r="C301" s="150">
        <v>66</v>
      </c>
      <c r="D301" s="150" t="s">
        <v>119</v>
      </c>
      <c r="E301" s="151" t="s">
        <v>338</v>
      </c>
      <c r="F301" s="152" t="s">
        <v>339</v>
      </c>
      <c r="G301" s="153" t="s">
        <v>132</v>
      </c>
      <c r="H301" s="154">
        <v>2.25</v>
      </c>
      <c r="I301" s="155"/>
      <c r="J301" s="155">
        <f>ROUND(I301*H301,2)</f>
        <v>0</v>
      </c>
      <c r="K301" s="152" t="s">
        <v>123</v>
      </c>
      <c r="L301" s="165"/>
      <c r="M301" s="169"/>
      <c r="N301" s="281"/>
      <c r="O301" s="281"/>
      <c r="P301" s="281"/>
      <c r="Q301" s="281"/>
      <c r="R301" s="281"/>
      <c r="S301" s="281"/>
      <c r="T301" s="171"/>
      <c r="AT301" s="166"/>
      <c r="AU301" s="166"/>
      <c r="AY301" s="166"/>
    </row>
    <row r="302" spans="2:65" s="11" customFormat="1" ht="27">
      <c r="B302" s="165"/>
      <c r="C302" s="1"/>
      <c r="D302" s="161" t="s">
        <v>125</v>
      </c>
      <c r="E302" s="1"/>
      <c r="F302" s="162" t="s">
        <v>340</v>
      </c>
      <c r="G302" s="1"/>
      <c r="H302" s="1"/>
      <c r="I302" s="1"/>
      <c r="J302" s="1"/>
      <c r="K302" s="1"/>
      <c r="L302" s="165"/>
      <c r="M302" s="169"/>
      <c r="N302" s="281"/>
      <c r="O302" s="281"/>
      <c r="P302" s="281"/>
      <c r="Q302" s="281"/>
      <c r="R302" s="281"/>
      <c r="S302" s="281"/>
      <c r="T302" s="171"/>
      <c r="AT302" s="166"/>
      <c r="AU302" s="166"/>
      <c r="AY302" s="166"/>
    </row>
    <row r="303" spans="2:65" s="11" customFormat="1" ht="94.5">
      <c r="B303" s="165"/>
      <c r="C303" s="1"/>
      <c r="D303" s="161" t="s">
        <v>127</v>
      </c>
      <c r="E303" s="1"/>
      <c r="F303" s="164" t="s">
        <v>341</v>
      </c>
      <c r="G303" s="1"/>
      <c r="H303" s="1"/>
      <c r="I303" s="1"/>
      <c r="J303" s="1"/>
      <c r="K303" s="1"/>
      <c r="L303" s="165"/>
      <c r="M303" s="169"/>
      <c r="N303" s="281"/>
      <c r="O303" s="281"/>
      <c r="P303" s="281"/>
      <c r="Q303" s="281"/>
      <c r="R303" s="281"/>
      <c r="S303" s="281"/>
      <c r="T303" s="171"/>
      <c r="AT303" s="166"/>
      <c r="AU303" s="166"/>
      <c r="AY303" s="166"/>
    </row>
    <row r="304" spans="2:65" s="11" customFormat="1">
      <c r="B304" s="165"/>
      <c r="D304" s="161" t="s">
        <v>129</v>
      </c>
      <c r="E304" s="166" t="s">
        <v>5</v>
      </c>
      <c r="F304" s="167" t="s">
        <v>342</v>
      </c>
      <c r="H304" s="168">
        <v>2.25</v>
      </c>
      <c r="L304" s="165"/>
      <c r="M304" s="169"/>
      <c r="N304" s="281"/>
      <c r="O304" s="281"/>
      <c r="P304" s="281"/>
      <c r="Q304" s="281"/>
      <c r="R304" s="281"/>
      <c r="S304" s="281"/>
      <c r="T304" s="171"/>
      <c r="AT304" s="166"/>
      <c r="AU304" s="166"/>
      <c r="AY304" s="166"/>
    </row>
    <row r="305" spans="2:65" s="10" customFormat="1" ht="29.85" customHeight="1">
      <c r="B305" s="137"/>
      <c r="D305" s="138" t="s">
        <v>65</v>
      </c>
      <c r="E305" s="147" t="s">
        <v>343</v>
      </c>
      <c r="F305" s="147" t="s">
        <v>344</v>
      </c>
      <c r="J305" s="148">
        <f>J306+J309+J312+J316</f>
        <v>0</v>
      </c>
      <c r="L305" s="137"/>
      <c r="M305" s="141"/>
      <c r="N305" s="142"/>
      <c r="O305" s="142"/>
      <c r="P305" s="143">
        <f>SUM(P306:P318)</f>
        <v>154.16226</v>
      </c>
      <c r="Q305" s="142"/>
      <c r="R305" s="143">
        <f>SUM(R306:R318)</f>
        <v>0</v>
      </c>
      <c r="S305" s="142"/>
      <c r="T305" s="144">
        <f>SUM(T306:T318)</f>
        <v>0</v>
      </c>
      <c r="AR305" s="138" t="s">
        <v>74</v>
      </c>
      <c r="AT305" s="145" t="s">
        <v>65</v>
      </c>
      <c r="AU305" s="145" t="s">
        <v>74</v>
      </c>
      <c r="AY305" s="138" t="s">
        <v>117</v>
      </c>
      <c r="BK305" s="146">
        <f>SUM(BK306:BK318)</f>
        <v>0</v>
      </c>
    </row>
    <row r="306" spans="2:65" s="1" customFormat="1" ht="22.9" customHeight="1">
      <c r="B306" s="149"/>
      <c r="C306" s="150">
        <v>67</v>
      </c>
      <c r="D306" s="150" t="s">
        <v>119</v>
      </c>
      <c r="E306" s="151" t="s">
        <v>355</v>
      </c>
      <c r="F306" s="152" t="s">
        <v>356</v>
      </c>
      <c r="G306" s="153" t="s">
        <v>199</v>
      </c>
      <c r="H306" s="154">
        <f>35.995+153.86</f>
        <v>189.85500000000002</v>
      </c>
      <c r="I306" s="155"/>
      <c r="J306" s="155">
        <f>ROUND(I306*H306,2)</f>
        <v>0</v>
      </c>
      <c r="K306" s="152" t="s">
        <v>123</v>
      </c>
      <c r="L306" s="35"/>
      <c r="M306" s="156" t="s">
        <v>5</v>
      </c>
      <c r="N306" s="157" t="s">
        <v>37</v>
      </c>
      <c r="O306" s="158">
        <v>0</v>
      </c>
      <c r="P306" s="158">
        <f>O306*H306</f>
        <v>0</v>
      </c>
      <c r="Q306" s="158">
        <v>0</v>
      </c>
      <c r="R306" s="158">
        <f>Q306*H306</f>
        <v>0</v>
      </c>
      <c r="S306" s="158">
        <v>0</v>
      </c>
      <c r="T306" s="159">
        <f>S306*H306</f>
        <v>0</v>
      </c>
      <c r="AR306" s="21" t="s">
        <v>124</v>
      </c>
      <c r="AT306" s="21" t="s">
        <v>119</v>
      </c>
      <c r="AU306" s="21" t="s">
        <v>76</v>
      </c>
      <c r="AY306" s="21" t="s">
        <v>117</v>
      </c>
      <c r="BE306" s="160">
        <f>IF(N306="základní",J306,0)</f>
        <v>0</v>
      </c>
      <c r="BF306" s="160">
        <f>IF(N306="snížená",J306,0)</f>
        <v>0</v>
      </c>
      <c r="BG306" s="160">
        <f>IF(N306="zákl. přenesená",J306,0)</f>
        <v>0</v>
      </c>
      <c r="BH306" s="160">
        <f>IF(N306="sníž. přenesená",J306,0)</f>
        <v>0</v>
      </c>
      <c r="BI306" s="160">
        <f>IF(N306="nulová",J306,0)</f>
        <v>0</v>
      </c>
      <c r="BJ306" s="21" t="s">
        <v>74</v>
      </c>
      <c r="BK306" s="160">
        <f>ROUND(I306*H306,2)</f>
        <v>0</v>
      </c>
      <c r="BL306" s="21" t="s">
        <v>124</v>
      </c>
      <c r="BM306" s="21" t="s">
        <v>413</v>
      </c>
    </row>
    <row r="307" spans="2:65" s="1" customFormat="1">
      <c r="B307" s="35"/>
      <c r="D307" s="161" t="s">
        <v>125</v>
      </c>
      <c r="F307" s="162" t="s">
        <v>357</v>
      </c>
      <c r="L307" s="35"/>
      <c r="M307" s="163"/>
      <c r="N307" s="36"/>
      <c r="O307" s="36"/>
      <c r="P307" s="36"/>
      <c r="Q307" s="36"/>
      <c r="R307" s="36"/>
      <c r="S307" s="36"/>
      <c r="T307" s="64"/>
      <c r="AT307" s="21" t="s">
        <v>125</v>
      </c>
      <c r="AU307" s="21" t="s">
        <v>76</v>
      </c>
    </row>
    <row r="308" spans="2:65" s="1" customFormat="1" ht="81">
      <c r="B308" s="35"/>
      <c r="D308" s="161" t="s">
        <v>127</v>
      </c>
      <c r="F308" s="164" t="s">
        <v>358</v>
      </c>
      <c r="L308" s="35"/>
      <c r="M308" s="163"/>
      <c r="N308" s="36"/>
      <c r="O308" s="36"/>
      <c r="P308" s="36"/>
      <c r="Q308" s="36"/>
      <c r="R308" s="36"/>
      <c r="S308" s="36"/>
      <c r="T308" s="64"/>
      <c r="AT308" s="21" t="s">
        <v>127</v>
      </c>
      <c r="AU308" s="21" t="s">
        <v>76</v>
      </c>
    </row>
    <row r="309" spans="2:65" s="1" customFormat="1" ht="22.9" customHeight="1">
      <c r="B309" s="149"/>
      <c r="C309" s="150">
        <v>68</v>
      </c>
      <c r="D309" s="150" t="s">
        <v>119</v>
      </c>
      <c r="E309" s="151" t="s">
        <v>345</v>
      </c>
      <c r="F309" s="152" t="s">
        <v>346</v>
      </c>
      <c r="G309" s="153" t="s">
        <v>199</v>
      </c>
      <c r="H309" s="154">
        <f>35.995+153.86</f>
        <v>189.85500000000002</v>
      </c>
      <c r="I309" s="155"/>
      <c r="J309" s="155">
        <f>ROUND(I309*H309,2)</f>
        <v>0</v>
      </c>
      <c r="K309" s="152" t="s">
        <v>123</v>
      </c>
      <c r="L309" s="35"/>
      <c r="M309" s="156" t="s">
        <v>5</v>
      </c>
      <c r="N309" s="157" t="s">
        <v>37</v>
      </c>
      <c r="O309" s="158">
        <v>0.246</v>
      </c>
      <c r="P309" s="158">
        <f>O309*H309</f>
        <v>46.704330000000006</v>
      </c>
      <c r="Q309" s="158">
        <v>0</v>
      </c>
      <c r="R309" s="158">
        <f>Q309*H309</f>
        <v>0</v>
      </c>
      <c r="S309" s="158">
        <v>0</v>
      </c>
      <c r="T309" s="159">
        <f>S309*H309</f>
        <v>0</v>
      </c>
      <c r="AR309" s="21" t="s">
        <v>124</v>
      </c>
      <c r="AT309" s="21" t="s">
        <v>119</v>
      </c>
      <c r="AU309" s="21" t="s">
        <v>76</v>
      </c>
      <c r="AY309" s="21" t="s">
        <v>117</v>
      </c>
      <c r="BE309" s="160">
        <f>IF(N309="základní",J309,0)</f>
        <v>0</v>
      </c>
      <c r="BF309" s="160">
        <f>IF(N309="snížená",J309,0)</f>
        <v>0</v>
      </c>
      <c r="BG309" s="160">
        <f>IF(N309="zákl. přenesená",J309,0)</f>
        <v>0</v>
      </c>
      <c r="BH309" s="160">
        <f>IF(N309="sníž. přenesená",J309,0)</f>
        <v>0</v>
      </c>
      <c r="BI309" s="160">
        <f>IF(N309="nulová",J309,0)</f>
        <v>0</v>
      </c>
      <c r="BJ309" s="21" t="s">
        <v>74</v>
      </c>
      <c r="BK309" s="160">
        <f>ROUND(I309*H309,2)</f>
        <v>0</v>
      </c>
      <c r="BL309" s="21" t="s">
        <v>124</v>
      </c>
      <c r="BM309" s="21" t="s">
        <v>414</v>
      </c>
    </row>
    <row r="310" spans="2:65" s="1" customFormat="1" ht="27">
      <c r="B310" s="35"/>
      <c r="D310" s="161" t="s">
        <v>125</v>
      </c>
      <c r="F310" s="162" t="s">
        <v>347</v>
      </c>
      <c r="L310" s="35"/>
      <c r="M310" s="163"/>
      <c r="N310" s="36"/>
      <c r="O310" s="36"/>
      <c r="P310" s="36"/>
      <c r="Q310" s="36"/>
      <c r="R310" s="36"/>
      <c r="S310" s="36"/>
      <c r="T310" s="64"/>
      <c r="AT310" s="21" t="s">
        <v>125</v>
      </c>
      <c r="AU310" s="21" t="s">
        <v>76</v>
      </c>
    </row>
    <row r="311" spans="2:65" s="1" customFormat="1" ht="168.75" customHeight="1">
      <c r="B311" s="35"/>
      <c r="D311" s="161" t="s">
        <v>127</v>
      </c>
      <c r="F311" s="164" t="s">
        <v>348</v>
      </c>
      <c r="L311" s="35"/>
      <c r="M311" s="163"/>
      <c r="N311" s="36"/>
      <c r="O311" s="36"/>
      <c r="P311" s="36"/>
      <c r="Q311" s="36"/>
      <c r="R311" s="36"/>
      <c r="S311" s="36"/>
      <c r="T311" s="64"/>
      <c r="AT311" s="21" t="s">
        <v>127</v>
      </c>
      <c r="AU311" s="21" t="s">
        <v>76</v>
      </c>
    </row>
    <row r="312" spans="2:65" s="1" customFormat="1" ht="22.9" customHeight="1">
      <c r="B312" s="149"/>
      <c r="C312" s="150">
        <v>69</v>
      </c>
      <c r="D312" s="150" t="s">
        <v>119</v>
      </c>
      <c r="E312" s="151" t="s">
        <v>349</v>
      </c>
      <c r="F312" s="152" t="s">
        <v>350</v>
      </c>
      <c r="G312" s="153" t="s">
        <v>199</v>
      </c>
      <c r="H312" s="154">
        <f>H315</f>
        <v>3227.5349999999999</v>
      </c>
      <c r="I312" s="155"/>
      <c r="J312" s="155">
        <f>ROUND(I312*H312,2)</f>
        <v>0</v>
      </c>
      <c r="K312" s="152" t="s">
        <v>123</v>
      </c>
      <c r="L312" s="35"/>
      <c r="M312" s="156" t="s">
        <v>5</v>
      </c>
      <c r="N312" s="157" t="s">
        <v>37</v>
      </c>
      <c r="O312" s="158">
        <v>1.7000000000000001E-2</v>
      </c>
      <c r="P312" s="158">
        <f>O312*H312</f>
        <v>54.868095000000004</v>
      </c>
      <c r="Q312" s="158">
        <v>0</v>
      </c>
      <c r="R312" s="158">
        <f>Q312*H312</f>
        <v>0</v>
      </c>
      <c r="S312" s="158">
        <v>0</v>
      </c>
      <c r="T312" s="159">
        <f>S312*H312</f>
        <v>0</v>
      </c>
      <c r="AR312" s="21" t="s">
        <v>124</v>
      </c>
      <c r="AT312" s="21" t="s">
        <v>119</v>
      </c>
      <c r="AU312" s="21" t="s">
        <v>76</v>
      </c>
      <c r="AY312" s="21" t="s">
        <v>117</v>
      </c>
      <c r="BE312" s="160">
        <f>IF(N312="základní",J312,0)</f>
        <v>0</v>
      </c>
      <c r="BF312" s="160">
        <f>IF(N312="snížená",J312,0)</f>
        <v>0</v>
      </c>
      <c r="BG312" s="160">
        <f>IF(N312="zákl. přenesená",J312,0)</f>
        <v>0</v>
      </c>
      <c r="BH312" s="160">
        <f>IF(N312="sníž. přenesená",J312,0)</f>
        <v>0</v>
      </c>
      <c r="BI312" s="160">
        <f>IF(N312="nulová",J312,0)</f>
        <v>0</v>
      </c>
      <c r="BJ312" s="21" t="s">
        <v>74</v>
      </c>
      <c r="BK312" s="160">
        <f>ROUND(I312*H312,2)</f>
        <v>0</v>
      </c>
      <c r="BL312" s="21" t="s">
        <v>124</v>
      </c>
      <c r="BM312" s="21" t="s">
        <v>415</v>
      </c>
    </row>
    <row r="313" spans="2:65" s="1" customFormat="1" ht="40.5">
      <c r="B313" s="35"/>
      <c r="D313" s="161" t="s">
        <v>125</v>
      </c>
      <c r="F313" s="162" t="s">
        <v>351</v>
      </c>
      <c r="L313" s="35"/>
      <c r="M313" s="163"/>
      <c r="N313" s="36"/>
      <c r="O313" s="36"/>
      <c r="P313" s="36"/>
      <c r="Q313" s="36"/>
      <c r="R313" s="36"/>
      <c r="S313" s="36"/>
      <c r="T313" s="64"/>
      <c r="AT313" s="21" t="s">
        <v>125</v>
      </c>
      <c r="AU313" s="21" t="s">
        <v>76</v>
      </c>
    </row>
    <row r="314" spans="2:65" s="1" customFormat="1" ht="168.75" customHeight="1">
      <c r="B314" s="35"/>
      <c r="D314" s="161" t="s">
        <v>127</v>
      </c>
      <c r="F314" s="164" t="s">
        <v>348</v>
      </c>
      <c r="L314" s="35"/>
      <c r="M314" s="163"/>
      <c r="N314" s="36"/>
      <c r="O314" s="36"/>
      <c r="P314" s="36"/>
      <c r="Q314" s="36"/>
      <c r="R314" s="36"/>
      <c r="S314" s="36"/>
      <c r="T314" s="64"/>
      <c r="AT314" s="21" t="s">
        <v>127</v>
      </c>
      <c r="AU314" s="21" t="s">
        <v>76</v>
      </c>
    </row>
    <row r="315" spans="2:65" s="11" customFormat="1">
      <c r="B315" s="165"/>
      <c r="D315" s="161" t="s">
        <v>129</v>
      </c>
      <c r="F315" s="167" t="s">
        <v>672</v>
      </c>
      <c r="H315" s="168">
        <v>3227.5349999999999</v>
      </c>
      <c r="L315" s="165"/>
      <c r="M315" s="169"/>
      <c r="N315" s="170"/>
      <c r="O315" s="170"/>
      <c r="P315" s="170"/>
      <c r="Q315" s="170"/>
      <c r="R315" s="170"/>
      <c r="S315" s="170"/>
      <c r="T315" s="171"/>
      <c r="AT315" s="166" t="s">
        <v>129</v>
      </c>
      <c r="AU315" s="166" t="s">
        <v>76</v>
      </c>
      <c r="AV315" s="11" t="s">
        <v>76</v>
      </c>
      <c r="AW315" s="11" t="s">
        <v>6</v>
      </c>
      <c r="AX315" s="11" t="s">
        <v>74</v>
      </c>
      <c r="AY315" s="166" t="s">
        <v>117</v>
      </c>
    </row>
    <row r="316" spans="2:65" s="1" customFormat="1" ht="14.45" customHeight="1">
      <c r="B316" s="149"/>
      <c r="C316" s="150">
        <v>70</v>
      </c>
      <c r="D316" s="150" t="s">
        <v>119</v>
      </c>
      <c r="E316" s="151" t="s">
        <v>352</v>
      </c>
      <c r="F316" s="152" t="s">
        <v>353</v>
      </c>
      <c r="G316" s="153" t="s">
        <v>199</v>
      </c>
      <c r="H316" s="154">
        <f>35.995+153.86</f>
        <v>189.85500000000002</v>
      </c>
      <c r="I316" s="155"/>
      <c r="J316" s="155">
        <f>ROUND(I316*H316,2)</f>
        <v>0</v>
      </c>
      <c r="K316" s="152" t="s">
        <v>123</v>
      </c>
      <c r="L316" s="35"/>
      <c r="M316" s="156" t="s">
        <v>5</v>
      </c>
      <c r="N316" s="157" t="s">
        <v>37</v>
      </c>
      <c r="O316" s="158">
        <v>0.27700000000000002</v>
      </c>
      <c r="P316" s="158">
        <f>O316*H316</f>
        <v>52.589835000000008</v>
      </c>
      <c r="Q316" s="158">
        <v>0</v>
      </c>
      <c r="R316" s="158">
        <f>Q316*H316</f>
        <v>0</v>
      </c>
      <c r="S316" s="158">
        <v>0</v>
      </c>
      <c r="T316" s="159">
        <f>S316*H316</f>
        <v>0</v>
      </c>
      <c r="AR316" s="21" t="s">
        <v>124</v>
      </c>
      <c r="AT316" s="21" t="s">
        <v>119</v>
      </c>
      <c r="AU316" s="21" t="s">
        <v>76</v>
      </c>
      <c r="AY316" s="21" t="s">
        <v>117</v>
      </c>
      <c r="BE316" s="160">
        <f>IF(N316="základní",J316,0)</f>
        <v>0</v>
      </c>
      <c r="BF316" s="160">
        <f>IF(N316="snížená",J316,0)</f>
        <v>0</v>
      </c>
      <c r="BG316" s="160">
        <f>IF(N316="zákl. přenesená",J316,0)</f>
        <v>0</v>
      </c>
      <c r="BH316" s="160">
        <f>IF(N316="sníž. přenesená",J316,0)</f>
        <v>0</v>
      </c>
      <c r="BI316" s="160">
        <f>IF(N316="nulová",J316,0)</f>
        <v>0</v>
      </c>
      <c r="BJ316" s="21" t="s">
        <v>74</v>
      </c>
      <c r="BK316" s="160">
        <f>ROUND(I316*H316,2)</f>
        <v>0</v>
      </c>
      <c r="BL316" s="21" t="s">
        <v>124</v>
      </c>
      <c r="BM316" s="21" t="s">
        <v>416</v>
      </c>
    </row>
    <row r="317" spans="2:65" s="1" customFormat="1" ht="40.5">
      <c r="B317" s="35"/>
      <c r="D317" s="161" t="s">
        <v>125</v>
      </c>
      <c r="F317" s="162" t="s">
        <v>354</v>
      </c>
      <c r="L317" s="35"/>
      <c r="M317" s="163"/>
      <c r="N317" s="36"/>
      <c r="O317" s="36"/>
      <c r="P317" s="36"/>
      <c r="Q317" s="36"/>
      <c r="R317" s="36"/>
      <c r="S317" s="36"/>
      <c r="T317" s="64"/>
      <c r="AT317" s="21" t="s">
        <v>125</v>
      </c>
      <c r="AU317" s="21" t="s">
        <v>76</v>
      </c>
    </row>
    <row r="318" spans="2:65" s="1" customFormat="1" ht="135.75" customHeight="1">
      <c r="B318" s="35"/>
      <c r="D318" s="161" t="s">
        <v>127</v>
      </c>
      <c r="F318" s="164" t="s">
        <v>348</v>
      </c>
      <c r="L318" s="35"/>
      <c r="M318" s="163"/>
      <c r="N318" s="36"/>
      <c r="O318" s="36"/>
      <c r="P318" s="36"/>
      <c r="Q318" s="36"/>
      <c r="R318" s="36"/>
      <c r="S318" s="36"/>
      <c r="T318" s="64"/>
      <c r="AT318" s="21" t="s">
        <v>127</v>
      </c>
      <c r="AU318" s="21" t="s">
        <v>76</v>
      </c>
    </row>
    <row r="319" spans="2:65" s="10" customFormat="1" ht="29.85" customHeight="1">
      <c r="B319" s="137"/>
      <c r="D319" s="138" t="s">
        <v>65</v>
      </c>
      <c r="E319" s="147" t="s">
        <v>359</v>
      </c>
      <c r="F319" s="147" t="s">
        <v>360</v>
      </c>
      <c r="J319" s="148">
        <f>J320</f>
        <v>0</v>
      </c>
      <c r="L319" s="137"/>
      <c r="M319" s="141"/>
      <c r="N319" s="142"/>
      <c r="O319" s="142"/>
      <c r="P319" s="143">
        <f>SUM(P320:P322)</f>
        <v>393.78487200000001</v>
      </c>
      <c r="Q319" s="142"/>
      <c r="R319" s="143">
        <f>SUM(R320:R322)</f>
        <v>0</v>
      </c>
      <c r="S319" s="142"/>
      <c r="T319" s="144">
        <f>SUM(T320:T322)</f>
        <v>0</v>
      </c>
      <c r="AR319" s="138" t="s">
        <v>74</v>
      </c>
      <c r="AT319" s="145" t="s">
        <v>65</v>
      </c>
      <c r="AU319" s="145" t="s">
        <v>74</v>
      </c>
      <c r="AY319" s="138" t="s">
        <v>117</v>
      </c>
      <c r="BK319" s="146">
        <f>SUM(BK320:BK322)</f>
        <v>0</v>
      </c>
    </row>
    <row r="320" spans="2:65" s="1" customFormat="1" ht="14.45" customHeight="1">
      <c r="B320" s="149"/>
      <c r="C320" s="150">
        <v>71</v>
      </c>
      <c r="D320" s="150" t="s">
        <v>119</v>
      </c>
      <c r="E320" s="151" t="s">
        <v>361</v>
      </c>
      <c r="F320" s="152" t="s">
        <v>362</v>
      </c>
      <c r="G320" s="153" t="s">
        <v>199</v>
      </c>
      <c r="H320" s="154">
        <f>959.875+156.091+49.078</f>
        <v>1165.0439999999999</v>
      </c>
      <c r="I320" s="155"/>
      <c r="J320" s="155">
        <f>ROUND(I320*H320,2)</f>
        <v>0</v>
      </c>
      <c r="K320" s="152" t="s">
        <v>123</v>
      </c>
      <c r="L320" s="35"/>
      <c r="M320" s="156" t="s">
        <v>5</v>
      </c>
      <c r="N320" s="157" t="s">
        <v>37</v>
      </c>
      <c r="O320" s="158">
        <v>0.33800000000000002</v>
      </c>
      <c r="P320" s="158">
        <f>O320*H320</f>
        <v>393.78487200000001</v>
      </c>
      <c r="Q320" s="158">
        <v>0</v>
      </c>
      <c r="R320" s="158">
        <f>Q320*H320</f>
        <v>0</v>
      </c>
      <c r="S320" s="158">
        <v>0</v>
      </c>
      <c r="T320" s="159">
        <f>S320*H320</f>
        <v>0</v>
      </c>
      <c r="AR320" s="21" t="s">
        <v>124</v>
      </c>
      <c r="AT320" s="21" t="s">
        <v>119</v>
      </c>
      <c r="AU320" s="21" t="s">
        <v>76</v>
      </c>
      <c r="AY320" s="21" t="s">
        <v>117</v>
      </c>
      <c r="BE320" s="160">
        <f>IF(N320="základní",J320,0)</f>
        <v>0</v>
      </c>
      <c r="BF320" s="160">
        <f>IF(N320="snížená",J320,0)</f>
        <v>0</v>
      </c>
      <c r="BG320" s="160">
        <f>IF(N320="zákl. přenesená",J320,0)</f>
        <v>0</v>
      </c>
      <c r="BH320" s="160">
        <f>IF(N320="sníž. přenesená",J320,0)</f>
        <v>0</v>
      </c>
      <c r="BI320" s="160">
        <f>IF(N320="nulová",J320,0)</f>
        <v>0</v>
      </c>
      <c r="BJ320" s="21" t="s">
        <v>74</v>
      </c>
      <c r="BK320" s="160">
        <f>ROUND(I320*H320,2)</f>
        <v>0</v>
      </c>
      <c r="BL320" s="21" t="s">
        <v>124</v>
      </c>
      <c r="BM320" s="21" t="s">
        <v>417</v>
      </c>
    </row>
    <row r="321" spans="2:47" s="1" customFormat="1" ht="27">
      <c r="B321" s="35"/>
      <c r="D321" s="161" t="s">
        <v>125</v>
      </c>
      <c r="F321" s="162" t="s">
        <v>363</v>
      </c>
      <c r="L321" s="35"/>
      <c r="M321" s="163"/>
      <c r="N321" s="36"/>
      <c r="O321" s="36"/>
      <c r="P321" s="36"/>
      <c r="Q321" s="36"/>
      <c r="R321" s="36"/>
      <c r="S321" s="36"/>
      <c r="T321" s="64"/>
      <c r="AT321" s="21" t="s">
        <v>125</v>
      </c>
      <c r="AU321" s="21" t="s">
        <v>76</v>
      </c>
    </row>
    <row r="322" spans="2:47" s="1" customFormat="1" ht="27">
      <c r="B322" s="35"/>
      <c r="D322" s="161" t="s">
        <v>127</v>
      </c>
      <c r="F322" s="164" t="s">
        <v>364</v>
      </c>
      <c r="L322" s="35"/>
      <c r="M322" s="179"/>
      <c r="N322" s="180"/>
      <c r="O322" s="180"/>
      <c r="P322" s="180"/>
      <c r="Q322" s="180"/>
      <c r="R322" s="180"/>
      <c r="S322" s="180"/>
      <c r="T322" s="181"/>
      <c r="AT322" s="21" t="s">
        <v>127</v>
      </c>
      <c r="AU322" s="21" t="s">
        <v>76</v>
      </c>
    </row>
    <row r="323" spans="2:47" s="1" customFormat="1" ht="6.95" customHeight="1">
      <c r="B323" s="50"/>
      <c r="C323" s="51"/>
      <c r="D323" s="51"/>
      <c r="E323" s="51"/>
      <c r="F323" s="51"/>
      <c r="G323" s="51"/>
      <c r="H323" s="51"/>
      <c r="I323" s="51"/>
      <c r="J323" s="51"/>
      <c r="K323" s="51"/>
      <c r="L323" s="35"/>
    </row>
  </sheetData>
  <autoFilter ref="C82:K322" xr:uid="{00000000-0009-0000-0000-000002000000}"/>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xr:uid="{00000000-0004-0000-0200-000000000000}"/>
    <hyperlink ref="G1:H1" location="C54" display="2) Rekapitulace" xr:uid="{00000000-0004-0000-0200-000001000000}"/>
    <hyperlink ref="J1" location="C80"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scale="82"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115"/>
  <sheetViews>
    <sheetView showGridLines="0" zoomScale="115" zoomScaleNormal="115" workbookViewId="0">
      <pane ySplit="1" topLeftCell="A39" activePane="bottomLeft" state="frozen"/>
      <selection pane="bottomLeft" activeCell="L110" sqref="L110"/>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93"/>
      <c r="B1" s="14"/>
      <c r="C1" s="14"/>
      <c r="D1" s="15" t="s">
        <v>1</v>
      </c>
      <c r="E1" s="14"/>
      <c r="F1" s="94" t="s">
        <v>82</v>
      </c>
      <c r="G1" s="335" t="s">
        <v>83</v>
      </c>
      <c r="H1" s="335"/>
      <c r="I1" s="14"/>
      <c r="J1" s="94" t="s">
        <v>84</v>
      </c>
      <c r="K1" s="15" t="s">
        <v>85</v>
      </c>
      <c r="L1" s="94" t="s">
        <v>86</v>
      </c>
      <c r="M1" s="94"/>
      <c r="N1" s="94"/>
      <c r="O1" s="94"/>
      <c r="P1" s="94"/>
      <c r="Q1" s="94"/>
      <c r="R1" s="94"/>
      <c r="S1" s="94"/>
      <c r="T1" s="94"/>
      <c r="U1" s="95"/>
      <c r="V1" s="95"/>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21" t="s">
        <v>8</v>
      </c>
      <c r="M2" s="322"/>
      <c r="N2" s="322"/>
      <c r="O2" s="322"/>
      <c r="P2" s="322"/>
      <c r="Q2" s="322"/>
      <c r="R2" s="322"/>
      <c r="S2" s="322"/>
      <c r="T2" s="322"/>
      <c r="U2" s="322"/>
      <c r="V2" s="322"/>
      <c r="AT2" s="21" t="s">
        <v>81</v>
      </c>
    </row>
    <row r="3" spans="1:70" ht="6.95" customHeight="1">
      <c r="B3" s="22"/>
      <c r="C3" s="23"/>
      <c r="D3" s="23"/>
      <c r="E3" s="23"/>
      <c r="F3" s="23"/>
      <c r="G3" s="23"/>
      <c r="H3" s="23"/>
      <c r="I3" s="23"/>
      <c r="J3" s="23"/>
      <c r="K3" s="24"/>
      <c r="AT3" s="21" t="s">
        <v>76</v>
      </c>
    </row>
    <row r="4" spans="1:70" ht="36.950000000000003" customHeight="1">
      <c r="B4" s="25"/>
      <c r="C4" s="26"/>
      <c r="D4" s="27" t="s">
        <v>87</v>
      </c>
      <c r="E4" s="26"/>
      <c r="F4" s="26"/>
      <c r="G4" s="26"/>
      <c r="H4" s="26"/>
      <c r="I4" s="26"/>
      <c r="J4" s="26"/>
      <c r="K4" s="28"/>
      <c r="M4" s="29" t="s">
        <v>13</v>
      </c>
      <c r="AT4" s="21" t="s">
        <v>6</v>
      </c>
    </row>
    <row r="5" spans="1:70" ht="6.95" customHeight="1">
      <c r="B5" s="25"/>
      <c r="C5" s="26"/>
      <c r="D5" s="26"/>
      <c r="E5" s="26"/>
      <c r="F5" s="26"/>
      <c r="G5" s="26"/>
      <c r="H5" s="26"/>
      <c r="I5" s="26"/>
      <c r="J5" s="26"/>
      <c r="K5" s="28"/>
    </row>
    <row r="6" spans="1:70" ht="15">
      <c r="B6" s="25"/>
      <c r="C6" s="26"/>
      <c r="D6" s="33" t="s">
        <v>17</v>
      </c>
      <c r="E6" s="26"/>
      <c r="F6" s="26"/>
      <c r="G6" s="26"/>
      <c r="H6" s="26"/>
      <c r="I6" s="26"/>
      <c r="J6" s="26"/>
      <c r="K6" s="28"/>
    </row>
    <row r="7" spans="1:70" ht="14.45" customHeight="1">
      <c r="B7" s="25"/>
      <c r="C7" s="26"/>
      <c r="D7" s="26"/>
      <c r="E7" s="336" t="str">
        <f>'Rekapitulace stavby'!K6</f>
        <v>Nikolčický potok, ř. km 4,200 - 4,600, Nikolčice, Oprava koryta</v>
      </c>
      <c r="F7" s="337"/>
      <c r="G7" s="337"/>
      <c r="H7" s="337"/>
      <c r="I7" s="26"/>
      <c r="J7" s="26"/>
      <c r="K7" s="28"/>
    </row>
    <row r="8" spans="1:70" s="1" customFormat="1" ht="15">
      <c r="B8" s="35"/>
      <c r="C8" s="36"/>
      <c r="D8" s="33" t="s">
        <v>88</v>
      </c>
      <c r="E8" s="36"/>
      <c r="F8" s="36"/>
      <c r="G8" s="36"/>
      <c r="H8" s="36"/>
      <c r="I8" s="36"/>
      <c r="J8" s="36"/>
      <c r="K8" s="39"/>
    </row>
    <row r="9" spans="1:70" s="1" customFormat="1" ht="36.950000000000003" customHeight="1">
      <c r="B9" s="35"/>
      <c r="C9" s="36"/>
      <c r="D9" s="36"/>
      <c r="E9" s="338" t="s">
        <v>431</v>
      </c>
      <c r="F9" s="339"/>
      <c r="G9" s="339"/>
      <c r="H9" s="339"/>
      <c r="I9" s="36"/>
      <c r="J9" s="36"/>
      <c r="K9" s="39"/>
    </row>
    <row r="10" spans="1:70" s="1" customFormat="1">
      <c r="B10" s="35"/>
      <c r="C10" s="36"/>
      <c r="D10" s="36"/>
      <c r="E10" s="36"/>
      <c r="F10" s="36"/>
      <c r="G10" s="36"/>
      <c r="H10" s="36"/>
      <c r="I10" s="36"/>
      <c r="J10" s="36"/>
      <c r="K10" s="39"/>
    </row>
    <row r="11" spans="1:70" s="1" customFormat="1" ht="14.45" customHeight="1">
      <c r="B11" s="35"/>
      <c r="C11" s="36"/>
      <c r="D11" s="33" t="s">
        <v>19</v>
      </c>
      <c r="E11" s="36"/>
      <c r="F11" s="31" t="s">
        <v>5</v>
      </c>
      <c r="G11" s="36"/>
      <c r="H11" s="36"/>
      <c r="I11" s="33" t="s">
        <v>20</v>
      </c>
      <c r="J11" s="31" t="s">
        <v>5</v>
      </c>
      <c r="K11" s="39"/>
    </row>
    <row r="12" spans="1:70" s="1" customFormat="1" ht="14.45" customHeight="1">
      <c r="B12" s="35"/>
      <c r="C12" s="36"/>
      <c r="D12" s="33" t="s">
        <v>21</v>
      </c>
      <c r="E12" s="36"/>
      <c r="F12" s="31" t="s">
        <v>22</v>
      </c>
      <c r="G12" s="36"/>
      <c r="H12" s="36"/>
      <c r="I12" s="33" t="s">
        <v>23</v>
      </c>
      <c r="J12" s="96" t="str">
        <f>'Rekapitulace stavby'!AN8</f>
        <v>30. 11. 2017</v>
      </c>
      <c r="K12" s="39"/>
    </row>
    <row r="13" spans="1:70" s="1" customFormat="1" ht="10.9" customHeight="1">
      <c r="B13" s="35"/>
      <c r="C13" s="36"/>
      <c r="D13" s="36"/>
      <c r="E13" s="36"/>
      <c r="F13" s="36"/>
      <c r="G13" s="36"/>
      <c r="H13" s="36"/>
      <c r="I13" s="36"/>
      <c r="J13" s="36"/>
      <c r="K13" s="39"/>
    </row>
    <row r="14" spans="1:70" s="1" customFormat="1" ht="14.45" customHeight="1">
      <c r="B14" s="35"/>
      <c r="C14" s="36"/>
      <c r="D14" s="33" t="s">
        <v>25</v>
      </c>
      <c r="E14" s="36"/>
      <c r="F14" s="36"/>
      <c r="G14" s="36"/>
      <c r="H14" s="36"/>
      <c r="I14" s="33" t="s">
        <v>26</v>
      </c>
      <c r="J14" s="31" t="str">
        <f>IF('Rekapitulace stavby'!AN10="","",'Rekapitulace stavby'!AN10)</f>
        <v/>
      </c>
      <c r="K14" s="39"/>
    </row>
    <row r="15" spans="1:70" s="1" customFormat="1" ht="18" customHeight="1">
      <c r="B15" s="35"/>
      <c r="C15" s="36"/>
      <c r="D15" s="36"/>
      <c r="E15" s="31" t="str">
        <f>IF('Rekapitulace stavby'!E11="","",'Rekapitulace stavby'!E11)</f>
        <v xml:space="preserve"> </v>
      </c>
      <c r="F15" s="36"/>
      <c r="G15" s="36"/>
      <c r="H15" s="36"/>
      <c r="I15" s="33" t="s">
        <v>27</v>
      </c>
      <c r="J15" s="31" t="str">
        <f>IF('Rekapitulace stavby'!AN11="","",'Rekapitulace stavby'!AN11)</f>
        <v/>
      </c>
      <c r="K15" s="39"/>
    </row>
    <row r="16" spans="1:70" s="1" customFormat="1" ht="6.95" customHeight="1">
      <c r="B16" s="35"/>
      <c r="C16" s="36"/>
      <c r="D16" s="36"/>
      <c r="E16" s="36"/>
      <c r="F16" s="36"/>
      <c r="G16" s="36"/>
      <c r="H16" s="36"/>
      <c r="I16" s="36"/>
      <c r="J16" s="36"/>
      <c r="K16" s="39"/>
    </row>
    <row r="17" spans="2:11" s="1" customFormat="1" ht="14.45" customHeight="1">
      <c r="B17" s="35"/>
      <c r="C17" s="36"/>
      <c r="D17" s="33" t="s">
        <v>28</v>
      </c>
      <c r="E17" s="36"/>
      <c r="F17" s="36"/>
      <c r="G17" s="36"/>
      <c r="H17" s="36"/>
      <c r="I17" s="33" t="s">
        <v>26</v>
      </c>
      <c r="J17" s="31" t="str">
        <f>IF('Rekapitulace stavby'!AN13="Vyplň údaj","",IF('Rekapitulace stavby'!AN13="","",'Rekapitulace stavby'!AN13))</f>
        <v/>
      </c>
      <c r="K17" s="39"/>
    </row>
    <row r="18" spans="2:11" s="1" customFormat="1" ht="18" customHeight="1">
      <c r="B18" s="35"/>
      <c r="C18" s="36"/>
      <c r="D18" s="36"/>
      <c r="E18" s="31" t="str">
        <f>IF('Rekapitulace stavby'!E14="Vyplň údaj","",IF('Rekapitulace stavby'!E14="","",'Rekapitulace stavby'!E14))</f>
        <v xml:space="preserve"> </v>
      </c>
      <c r="F18" s="36"/>
      <c r="G18" s="36"/>
      <c r="H18" s="36"/>
      <c r="I18" s="33" t="s">
        <v>27</v>
      </c>
      <c r="J18" s="31" t="str">
        <f>IF('Rekapitulace stavby'!AN14="Vyplň údaj","",IF('Rekapitulace stavby'!AN14="","",'Rekapitulace stavby'!AN14))</f>
        <v/>
      </c>
      <c r="K18" s="39"/>
    </row>
    <row r="19" spans="2:11" s="1" customFormat="1" ht="6.95" customHeight="1">
      <c r="B19" s="35"/>
      <c r="C19" s="36"/>
      <c r="D19" s="36"/>
      <c r="E19" s="36"/>
      <c r="F19" s="36"/>
      <c r="G19" s="36"/>
      <c r="H19" s="36"/>
      <c r="I19" s="36"/>
      <c r="J19" s="36"/>
      <c r="K19" s="39"/>
    </row>
    <row r="20" spans="2:11" s="1" customFormat="1" ht="14.45" customHeight="1">
      <c r="B20" s="35"/>
      <c r="C20" s="36"/>
      <c r="D20" s="33" t="s">
        <v>29</v>
      </c>
      <c r="E20" s="36"/>
      <c r="F20" s="36"/>
      <c r="G20" s="36"/>
      <c r="H20" s="36"/>
      <c r="I20" s="33" t="s">
        <v>26</v>
      </c>
      <c r="J20" s="31" t="str">
        <f>IF('Rekapitulace stavby'!AN16="","",'Rekapitulace stavby'!AN16)</f>
        <v/>
      </c>
      <c r="K20" s="39"/>
    </row>
    <row r="21" spans="2:11" s="1" customFormat="1" ht="18" customHeight="1">
      <c r="B21" s="35"/>
      <c r="C21" s="36"/>
      <c r="D21" s="36"/>
      <c r="E21" s="31" t="str">
        <f>IF('Rekapitulace stavby'!E17="","",'Rekapitulace stavby'!E17)</f>
        <v xml:space="preserve"> </v>
      </c>
      <c r="F21" s="36"/>
      <c r="G21" s="36"/>
      <c r="H21" s="36"/>
      <c r="I21" s="33" t="s">
        <v>27</v>
      </c>
      <c r="J21" s="31" t="str">
        <f>IF('Rekapitulace stavby'!AN17="","",'Rekapitulace stavby'!AN17)</f>
        <v/>
      </c>
      <c r="K21" s="39"/>
    </row>
    <row r="22" spans="2:11" s="1" customFormat="1" ht="6.95" customHeight="1">
      <c r="B22" s="35"/>
      <c r="C22" s="36"/>
      <c r="D22" s="36"/>
      <c r="E22" s="36"/>
      <c r="F22" s="36"/>
      <c r="G22" s="36"/>
      <c r="H22" s="36"/>
      <c r="I22" s="36"/>
      <c r="J22" s="36"/>
      <c r="K22" s="39"/>
    </row>
    <row r="23" spans="2:11" s="1" customFormat="1" ht="14.45" customHeight="1">
      <c r="B23" s="35"/>
      <c r="C23" s="36"/>
      <c r="D23" s="33" t="s">
        <v>31</v>
      </c>
      <c r="E23" s="36"/>
      <c r="F23" s="36"/>
      <c r="G23" s="36"/>
      <c r="H23" s="36"/>
      <c r="I23" s="36"/>
      <c r="J23" s="36"/>
      <c r="K23" s="39"/>
    </row>
    <row r="24" spans="2:11" s="6" customFormat="1" ht="14.45" customHeight="1">
      <c r="B24" s="97"/>
      <c r="C24" s="98"/>
      <c r="D24" s="98"/>
      <c r="E24" s="301" t="s">
        <v>5</v>
      </c>
      <c r="F24" s="301"/>
      <c r="G24" s="301"/>
      <c r="H24" s="301"/>
      <c r="I24" s="98"/>
      <c r="J24" s="98"/>
      <c r="K24" s="99"/>
    </row>
    <row r="25" spans="2:11" s="1" customFormat="1" ht="6.95" customHeight="1">
      <c r="B25" s="35"/>
      <c r="C25" s="36"/>
      <c r="D25" s="36"/>
      <c r="E25" s="36"/>
      <c r="F25" s="36"/>
      <c r="G25" s="36"/>
      <c r="H25" s="36"/>
      <c r="I25" s="36"/>
      <c r="J25" s="36"/>
      <c r="K25" s="39"/>
    </row>
    <row r="26" spans="2:11" s="1" customFormat="1" ht="6.95" customHeight="1">
      <c r="B26" s="35"/>
      <c r="C26" s="36"/>
      <c r="D26" s="62"/>
      <c r="E26" s="62"/>
      <c r="F26" s="62"/>
      <c r="G26" s="62"/>
      <c r="H26" s="62"/>
      <c r="I26" s="62"/>
      <c r="J26" s="62"/>
      <c r="K26" s="100"/>
    </row>
    <row r="27" spans="2:11" s="1" customFormat="1" ht="25.35" customHeight="1">
      <c r="B27" s="35"/>
      <c r="C27" s="36"/>
      <c r="D27" s="101" t="s">
        <v>32</v>
      </c>
      <c r="E27" s="36"/>
      <c r="F27" s="36"/>
      <c r="G27" s="36"/>
      <c r="H27" s="36"/>
      <c r="I27" s="36"/>
      <c r="J27" s="102">
        <f>ROUND(J81,2)</f>
        <v>0</v>
      </c>
      <c r="K27" s="39"/>
    </row>
    <row r="28" spans="2:11" s="1" customFormat="1" ht="6.95" customHeight="1">
      <c r="B28" s="35"/>
      <c r="C28" s="36"/>
      <c r="D28" s="62"/>
      <c r="E28" s="62"/>
      <c r="F28" s="62"/>
      <c r="G28" s="62"/>
      <c r="H28" s="62"/>
      <c r="I28" s="62"/>
      <c r="J28" s="62"/>
      <c r="K28" s="100"/>
    </row>
    <row r="29" spans="2:11" s="1" customFormat="1" ht="14.45" customHeight="1">
      <c r="B29" s="35"/>
      <c r="C29" s="36"/>
      <c r="D29" s="36"/>
      <c r="E29" s="36"/>
      <c r="F29" s="40" t="s">
        <v>34</v>
      </c>
      <c r="G29" s="36"/>
      <c r="H29" s="36"/>
      <c r="I29" s="40" t="s">
        <v>33</v>
      </c>
      <c r="J29" s="40" t="s">
        <v>35</v>
      </c>
      <c r="K29" s="39"/>
    </row>
    <row r="30" spans="2:11" s="1" customFormat="1" ht="14.45" customHeight="1">
      <c r="B30" s="35"/>
      <c r="C30" s="36"/>
      <c r="D30" s="43" t="s">
        <v>36</v>
      </c>
      <c r="E30" s="43" t="s">
        <v>37</v>
      </c>
      <c r="F30" s="103">
        <f>J27</f>
        <v>0</v>
      </c>
      <c r="G30" s="36"/>
      <c r="H30" s="36"/>
      <c r="I30" s="104">
        <v>0.21</v>
      </c>
      <c r="J30" s="103">
        <f>F30*0.21</f>
        <v>0</v>
      </c>
      <c r="K30" s="39"/>
    </row>
    <row r="31" spans="2:11" s="1" customFormat="1" ht="14.45" customHeight="1">
      <c r="B31" s="35"/>
      <c r="C31" s="36"/>
      <c r="D31" s="36"/>
      <c r="E31" s="43" t="s">
        <v>38</v>
      </c>
      <c r="F31" s="103">
        <f>ROUND(SUM(BF81:BF114), 2)</f>
        <v>0</v>
      </c>
      <c r="G31" s="36"/>
      <c r="H31" s="36"/>
      <c r="I31" s="104">
        <v>0.15</v>
      </c>
      <c r="J31" s="103">
        <f>ROUND(ROUND((SUM(BF81:BF114)), 2)*I31, 2)</f>
        <v>0</v>
      </c>
      <c r="K31" s="39"/>
    </row>
    <row r="32" spans="2:11" s="1" customFormat="1" ht="14.45" hidden="1" customHeight="1">
      <c r="B32" s="35"/>
      <c r="C32" s="36"/>
      <c r="D32" s="36"/>
      <c r="E32" s="43" t="s">
        <v>39</v>
      </c>
      <c r="F32" s="103">
        <f>ROUND(SUM(BG81:BG114), 2)</f>
        <v>0</v>
      </c>
      <c r="G32" s="36"/>
      <c r="H32" s="36"/>
      <c r="I32" s="104">
        <v>0.21</v>
      </c>
      <c r="J32" s="103">
        <v>0</v>
      </c>
      <c r="K32" s="39"/>
    </row>
    <row r="33" spans="2:11" s="1" customFormat="1" ht="14.45" hidden="1" customHeight="1">
      <c r="B33" s="35"/>
      <c r="C33" s="36"/>
      <c r="D33" s="36"/>
      <c r="E33" s="43" t="s">
        <v>40</v>
      </c>
      <c r="F33" s="103">
        <f>ROUND(SUM(BH81:BH114), 2)</f>
        <v>0</v>
      </c>
      <c r="G33" s="36"/>
      <c r="H33" s="36"/>
      <c r="I33" s="104">
        <v>0.15</v>
      </c>
      <c r="J33" s="103">
        <v>0</v>
      </c>
      <c r="K33" s="39"/>
    </row>
    <row r="34" spans="2:11" s="1" customFormat="1" ht="14.45" hidden="1" customHeight="1">
      <c r="B34" s="35"/>
      <c r="C34" s="36"/>
      <c r="D34" s="36"/>
      <c r="E34" s="43" t="s">
        <v>41</v>
      </c>
      <c r="F34" s="103">
        <f>ROUND(SUM(BI81:BI114), 2)</f>
        <v>0</v>
      </c>
      <c r="G34" s="36"/>
      <c r="H34" s="36"/>
      <c r="I34" s="104">
        <v>0</v>
      </c>
      <c r="J34" s="103">
        <v>0</v>
      </c>
      <c r="K34" s="39"/>
    </row>
    <row r="35" spans="2:11" s="1" customFormat="1" ht="6.95" customHeight="1">
      <c r="B35" s="35"/>
      <c r="C35" s="36"/>
      <c r="D35" s="36"/>
      <c r="E35" s="36"/>
      <c r="F35" s="36"/>
      <c r="G35" s="36"/>
      <c r="H35" s="36"/>
      <c r="I35" s="36"/>
      <c r="J35" s="36"/>
      <c r="K35" s="39"/>
    </row>
    <row r="36" spans="2:11" s="1" customFormat="1" ht="25.35" customHeight="1">
      <c r="B36" s="35"/>
      <c r="C36" s="105"/>
      <c r="D36" s="106" t="s">
        <v>42</v>
      </c>
      <c r="E36" s="65"/>
      <c r="F36" s="65"/>
      <c r="G36" s="107" t="s">
        <v>43</v>
      </c>
      <c r="H36" s="108" t="s">
        <v>44</v>
      </c>
      <c r="I36" s="65"/>
      <c r="J36" s="109">
        <f>SUM(J27:J34)</f>
        <v>0</v>
      </c>
      <c r="K36" s="110"/>
    </row>
    <row r="37" spans="2:11" s="1" customFormat="1" ht="14.45" customHeight="1">
      <c r="B37" s="50"/>
      <c r="C37" s="51"/>
      <c r="D37" s="51"/>
      <c r="E37" s="51"/>
      <c r="F37" s="51"/>
      <c r="G37" s="51"/>
      <c r="H37" s="51"/>
      <c r="I37" s="51"/>
      <c r="J37" s="51"/>
      <c r="K37" s="52"/>
    </row>
    <row r="41" spans="2:11" s="1" customFormat="1" ht="6.95" customHeight="1">
      <c r="B41" s="53"/>
      <c r="C41" s="54"/>
      <c r="D41" s="54"/>
      <c r="E41" s="54"/>
      <c r="F41" s="54"/>
      <c r="G41" s="54"/>
      <c r="H41" s="54"/>
      <c r="I41" s="54"/>
      <c r="J41" s="54"/>
      <c r="K41" s="111"/>
    </row>
    <row r="42" spans="2:11" s="1" customFormat="1" ht="36.950000000000003" customHeight="1">
      <c r="B42" s="35"/>
      <c r="C42" s="27" t="s">
        <v>90</v>
      </c>
      <c r="D42" s="36"/>
      <c r="E42" s="36"/>
      <c r="F42" s="36"/>
      <c r="G42" s="36"/>
      <c r="H42" s="36"/>
      <c r="I42" s="36"/>
      <c r="J42" s="36"/>
      <c r="K42" s="39"/>
    </row>
    <row r="43" spans="2:11" s="1" customFormat="1" ht="6.95" customHeight="1">
      <c r="B43" s="35"/>
      <c r="C43" s="36"/>
      <c r="D43" s="36"/>
      <c r="E43" s="36"/>
      <c r="F43" s="36"/>
      <c r="G43" s="36"/>
      <c r="H43" s="36"/>
      <c r="I43" s="36"/>
      <c r="J43" s="36"/>
      <c r="K43" s="39"/>
    </row>
    <row r="44" spans="2:11" s="1" customFormat="1" ht="14.45" customHeight="1">
      <c r="B44" s="35"/>
      <c r="C44" s="33" t="s">
        <v>17</v>
      </c>
      <c r="D44" s="36"/>
      <c r="E44" s="36"/>
      <c r="F44" s="36"/>
      <c r="G44" s="36"/>
      <c r="H44" s="36"/>
      <c r="I44" s="36"/>
      <c r="J44" s="36"/>
      <c r="K44" s="39"/>
    </row>
    <row r="45" spans="2:11" s="1" customFormat="1" ht="14.45" customHeight="1">
      <c r="B45" s="35"/>
      <c r="C45" s="36"/>
      <c r="D45" s="36"/>
      <c r="E45" s="336" t="str">
        <f>E7</f>
        <v>Nikolčický potok, ř. km 4,200 - 4,600, Nikolčice, Oprava koryta</v>
      </c>
      <c r="F45" s="337"/>
      <c r="G45" s="337"/>
      <c r="H45" s="337"/>
      <c r="I45" s="36"/>
      <c r="J45" s="36"/>
      <c r="K45" s="39"/>
    </row>
    <row r="46" spans="2:11" s="1" customFormat="1" ht="14.45" customHeight="1">
      <c r="B46" s="35"/>
      <c r="C46" s="33" t="s">
        <v>88</v>
      </c>
      <c r="D46" s="36"/>
      <c r="E46" s="36"/>
      <c r="F46" s="36"/>
      <c r="G46" s="36"/>
      <c r="H46" s="36"/>
      <c r="I46" s="36"/>
      <c r="J46" s="36"/>
      <c r="K46" s="39"/>
    </row>
    <row r="47" spans="2:11" s="1" customFormat="1" ht="16.149999999999999" customHeight="1">
      <c r="B47" s="35"/>
      <c r="C47" s="36"/>
      <c r="D47" s="36"/>
      <c r="E47" s="338" t="str">
        <f>E9</f>
        <v>VRN - Vedlejší rozpočtové náklady</v>
      </c>
      <c r="F47" s="339"/>
      <c r="G47" s="339"/>
      <c r="H47" s="339"/>
      <c r="I47" s="36"/>
      <c r="J47" s="36"/>
      <c r="K47" s="39"/>
    </row>
    <row r="48" spans="2:11" s="1" customFormat="1" ht="6.95" customHeight="1">
      <c r="B48" s="35"/>
      <c r="C48" s="36"/>
      <c r="D48" s="36"/>
      <c r="E48" s="36"/>
      <c r="F48" s="36"/>
      <c r="G48" s="36"/>
      <c r="H48" s="36"/>
      <c r="I48" s="36"/>
      <c r="J48" s="36"/>
      <c r="K48" s="39"/>
    </row>
    <row r="49" spans="2:47" s="1" customFormat="1" ht="18" customHeight="1">
      <c r="B49" s="35"/>
      <c r="C49" s="33" t="s">
        <v>21</v>
      </c>
      <c r="D49" s="36"/>
      <c r="E49" s="36"/>
      <c r="F49" s="31" t="str">
        <f>F12</f>
        <v xml:space="preserve"> </v>
      </c>
      <c r="G49" s="36"/>
      <c r="H49" s="36"/>
      <c r="I49" s="33" t="s">
        <v>23</v>
      </c>
      <c r="J49" s="96" t="str">
        <f>IF(J12="","",J12)</f>
        <v>30. 11. 2017</v>
      </c>
      <c r="K49" s="39"/>
    </row>
    <row r="50" spans="2:47" s="1" customFormat="1" ht="6.95" customHeight="1">
      <c r="B50" s="35"/>
      <c r="C50" s="36"/>
      <c r="D50" s="36"/>
      <c r="E50" s="36"/>
      <c r="F50" s="36"/>
      <c r="G50" s="36"/>
      <c r="H50" s="36"/>
      <c r="I50" s="36"/>
      <c r="J50" s="36"/>
      <c r="K50" s="39"/>
    </row>
    <row r="51" spans="2:47" s="1" customFormat="1" ht="15">
      <c r="B51" s="35"/>
      <c r="C51" s="33" t="s">
        <v>25</v>
      </c>
      <c r="D51" s="36"/>
      <c r="E51" s="36"/>
      <c r="F51" s="31" t="str">
        <f>E15</f>
        <v xml:space="preserve"> </v>
      </c>
      <c r="G51" s="36"/>
      <c r="H51" s="36"/>
      <c r="I51" s="33" t="s">
        <v>29</v>
      </c>
      <c r="J51" s="301" t="str">
        <f>E21</f>
        <v xml:space="preserve"> </v>
      </c>
      <c r="K51" s="39"/>
    </row>
    <row r="52" spans="2:47" s="1" customFormat="1" ht="14.45" customHeight="1">
      <c r="B52" s="35"/>
      <c r="C52" s="33" t="s">
        <v>28</v>
      </c>
      <c r="D52" s="36"/>
      <c r="E52" s="36"/>
      <c r="F52" s="31" t="str">
        <f>IF(E18="","",E18)</f>
        <v xml:space="preserve"> </v>
      </c>
      <c r="G52" s="36"/>
      <c r="H52" s="36"/>
      <c r="I52" s="36"/>
      <c r="J52" s="331"/>
      <c r="K52" s="39"/>
    </row>
    <row r="53" spans="2:47" s="1" customFormat="1" ht="10.35" customHeight="1">
      <c r="B53" s="35"/>
      <c r="C53" s="36"/>
      <c r="D53" s="36"/>
      <c r="E53" s="36"/>
      <c r="F53" s="36"/>
      <c r="G53" s="36"/>
      <c r="H53" s="36"/>
      <c r="I53" s="36"/>
      <c r="J53" s="36"/>
      <c r="K53" s="39"/>
    </row>
    <row r="54" spans="2:47" s="1" customFormat="1" ht="29.25" customHeight="1">
      <c r="B54" s="35"/>
      <c r="C54" s="112" t="s">
        <v>91</v>
      </c>
      <c r="D54" s="105"/>
      <c r="E54" s="105"/>
      <c r="F54" s="105"/>
      <c r="G54" s="105"/>
      <c r="H54" s="105"/>
      <c r="I54" s="105"/>
      <c r="J54" s="113" t="s">
        <v>92</v>
      </c>
      <c r="K54" s="114"/>
    </row>
    <row r="55" spans="2:47" s="1" customFormat="1" ht="10.35" customHeight="1">
      <c r="B55" s="35"/>
      <c r="C55" s="36"/>
      <c r="D55" s="36"/>
      <c r="E55" s="36"/>
      <c r="F55" s="36"/>
      <c r="G55" s="36"/>
      <c r="H55" s="36"/>
      <c r="I55" s="36"/>
      <c r="J55" s="36"/>
      <c r="K55" s="39"/>
    </row>
    <row r="56" spans="2:47" s="1" customFormat="1" ht="29.25" customHeight="1">
      <c r="B56" s="35"/>
      <c r="C56" s="115" t="s">
        <v>93</v>
      </c>
      <c r="D56" s="36"/>
      <c r="E56" s="36"/>
      <c r="F56" s="36"/>
      <c r="G56" s="36"/>
      <c r="H56" s="36"/>
      <c r="I56" s="36"/>
      <c r="J56" s="102">
        <f>J81</f>
        <v>0</v>
      </c>
      <c r="K56" s="39"/>
      <c r="AU56" s="21" t="s">
        <v>94</v>
      </c>
    </row>
    <row r="57" spans="2:47" s="7" customFormat="1" ht="24.95" customHeight="1">
      <c r="B57" s="116"/>
      <c r="C57" s="117"/>
      <c r="D57" s="118" t="s">
        <v>431</v>
      </c>
      <c r="E57" s="119"/>
      <c r="F57" s="119"/>
      <c r="G57" s="119"/>
      <c r="H57" s="119"/>
      <c r="I57" s="119"/>
      <c r="J57" s="120">
        <f>J82</f>
        <v>0</v>
      </c>
      <c r="K57" s="121"/>
    </row>
    <row r="58" spans="2:47" s="8" customFormat="1" ht="19.899999999999999" customHeight="1">
      <c r="B58" s="122"/>
      <c r="C58" s="123"/>
      <c r="D58" s="124" t="s">
        <v>432</v>
      </c>
      <c r="E58" s="125"/>
      <c r="F58" s="125"/>
      <c r="G58" s="125"/>
      <c r="H58" s="125"/>
      <c r="I58" s="125"/>
      <c r="J58" s="126">
        <f>J83</f>
        <v>0</v>
      </c>
      <c r="K58" s="127"/>
    </row>
    <row r="59" spans="2:47" s="8" customFormat="1" ht="19.899999999999999" customHeight="1">
      <c r="B59" s="122"/>
      <c r="C59" s="123"/>
      <c r="D59" s="124" t="s">
        <v>433</v>
      </c>
      <c r="E59" s="125"/>
      <c r="F59" s="125"/>
      <c r="G59" s="125"/>
      <c r="H59" s="125"/>
      <c r="I59" s="125"/>
      <c r="J59" s="126">
        <f>J96</f>
        <v>0</v>
      </c>
      <c r="K59" s="127"/>
    </row>
    <row r="60" spans="2:47" s="8" customFormat="1" ht="19.899999999999999" customHeight="1">
      <c r="B60" s="122"/>
      <c r="C60" s="123"/>
      <c r="D60" s="124" t="s">
        <v>434</v>
      </c>
      <c r="E60" s="125"/>
      <c r="F60" s="125"/>
      <c r="G60" s="125"/>
      <c r="H60" s="125"/>
      <c r="I60" s="125"/>
      <c r="J60" s="126">
        <f>J103</f>
        <v>0</v>
      </c>
      <c r="K60" s="127"/>
    </row>
    <row r="61" spans="2:47" s="8" customFormat="1" ht="19.899999999999999" customHeight="1">
      <c r="B61" s="122"/>
      <c r="C61" s="123"/>
      <c r="D61" s="124" t="s">
        <v>435</v>
      </c>
      <c r="E61" s="125"/>
      <c r="F61" s="125"/>
      <c r="G61" s="125"/>
      <c r="H61" s="125"/>
      <c r="I61" s="125"/>
      <c r="J61" s="126">
        <f>J110</f>
        <v>0</v>
      </c>
      <c r="K61" s="127"/>
    </row>
    <row r="62" spans="2:47" s="1" customFormat="1" ht="21.75" customHeight="1">
      <c r="B62" s="35"/>
      <c r="C62" s="36"/>
      <c r="D62" s="36"/>
      <c r="E62" s="36"/>
      <c r="F62" s="36"/>
      <c r="G62" s="36"/>
      <c r="H62" s="36"/>
      <c r="I62" s="36"/>
      <c r="J62" s="36"/>
      <c r="K62" s="39"/>
    </row>
    <row r="63" spans="2:47" s="1" customFormat="1" ht="6.95" customHeight="1">
      <c r="B63" s="50"/>
      <c r="C63" s="51"/>
      <c r="D63" s="51"/>
      <c r="E63" s="51"/>
      <c r="F63" s="51"/>
      <c r="G63" s="51"/>
      <c r="H63" s="51"/>
      <c r="I63" s="51"/>
      <c r="J63" s="51"/>
      <c r="K63" s="52"/>
    </row>
    <row r="67" spans="2:20" s="1" customFormat="1" ht="6.95" customHeight="1">
      <c r="B67" s="53"/>
      <c r="C67" s="54"/>
      <c r="D67" s="54"/>
      <c r="E67" s="54"/>
      <c r="F67" s="54"/>
      <c r="G67" s="54"/>
      <c r="H67" s="54"/>
      <c r="I67" s="54"/>
      <c r="J67" s="54"/>
      <c r="K67" s="54"/>
      <c r="L67" s="35"/>
    </row>
    <row r="68" spans="2:20" s="1" customFormat="1" ht="36.950000000000003" customHeight="1">
      <c r="B68" s="35"/>
      <c r="C68" s="55" t="s">
        <v>101</v>
      </c>
      <c r="L68" s="35"/>
    </row>
    <row r="69" spans="2:20" s="1" customFormat="1" ht="6.95" customHeight="1">
      <c r="B69" s="35"/>
      <c r="L69" s="35"/>
    </row>
    <row r="70" spans="2:20" s="1" customFormat="1" ht="14.45" customHeight="1">
      <c r="B70" s="35"/>
      <c r="C70" s="57" t="s">
        <v>17</v>
      </c>
      <c r="L70" s="35"/>
    </row>
    <row r="71" spans="2:20" s="1" customFormat="1" ht="14.45" customHeight="1">
      <c r="B71" s="35"/>
      <c r="E71" s="332" t="str">
        <f>E7</f>
        <v>Nikolčický potok, ř. km 4,200 - 4,600, Nikolčice, Oprava koryta</v>
      </c>
      <c r="F71" s="333"/>
      <c r="G71" s="333"/>
      <c r="H71" s="333"/>
      <c r="L71" s="35"/>
    </row>
    <row r="72" spans="2:20" s="1" customFormat="1" ht="14.45" customHeight="1">
      <c r="B72" s="35"/>
      <c r="C72" s="57" t="s">
        <v>88</v>
      </c>
      <c r="L72" s="35"/>
    </row>
    <row r="73" spans="2:20" s="1" customFormat="1" ht="16.149999999999999" customHeight="1">
      <c r="B73" s="35"/>
      <c r="E73" s="323" t="str">
        <f>E9</f>
        <v>VRN - Vedlejší rozpočtové náklady</v>
      </c>
      <c r="F73" s="334"/>
      <c r="G73" s="334"/>
      <c r="H73" s="334"/>
      <c r="L73" s="35"/>
    </row>
    <row r="74" spans="2:20" s="1" customFormat="1" ht="6.95" customHeight="1">
      <c r="B74" s="35"/>
      <c r="L74" s="35"/>
    </row>
    <row r="75" spans="2:20" s="1" customFormat="1" ht="18" customHeight="1">
      <c r="B75" s="35"/>
      <c r="C75" s="57" t="s">
        <v>21</v>
      </c>
      <c r="F75" s="128" t="str">
        <f>F12</f>
        <v xml:space="preserve"> </v>
      </c>
      <c r="I75" s="57" t="s">
        <v>23</v>
      </c>
      <c r="J75" s="61" t="str">
        <f>IF(J12="","",J12)</f>
        <v>30. 11. 2017</v>
      </c>
      <c r="L75" s="35"/>
    </row>
    <row r="76" spans="2:20" s="1" customFormat="1" ht="6.95" customHeight="1">
      <c r="B76" s="35"/>
      <c r="L76" s="35"/>
    </row>
    <row r="77" spans="2:20" s="1" customFormat="1" ht="15">
      <c r="B77" s="35"/>
      <c r="C77" s="57" t="s">
        <v>25</v>
      </c>
      <c r="F77" s="128" t="str">
        <f>E15</f>
        <v xml:space="preserve"> </v>
      </c>
      <c r="I77" s="57" t="s">
        <v>29</v>
      </c>
      <c r="J77" s="128" t="str">
        <f>E21</f>
        <v xml:space="preserve"> </v>
      </c>
      <c r="L77" s="35"/>
    </row>
    <row r="78" spans="2:20" s="1" customFormat="1" ht="14.45" customHeight="1">
      <c r="B78" s="35"/>
      <c r="C78" s="57" t="s">
        <v>28</v>
      </c>
      <c r="F78" s="128" t="str">
        <f>IF(E18="","",E18)</f>
        <v xml:space="preserve"> </v>
      </c>
      <c r="L78" s="35"/>
    </row>
    <row r="79" spans="2:20" s="1" customFormat="1" ht="10.35" customHeight="1">
      <c r="B79" s="35"/>
      <c r="L79" s="35"/>
    </row>
    <row r="80" spans="2:20" s="9" customFormat="1" ht="29.25" customHeight="1">
      <c r="B80" s="129"/>
      <c r="C80" s="130" t="s">
        <v>102</v>
      </c>
      <c r="D80" s="131" t="s">
        <v>51</v>
      </c>
      <c r="E80" s="131" t="s">
        <v>47</v>
      </c>
      <c r="F80" s="131" t="s">
        <v>103</v>
      </c>
      <c r="G80" s="131" t="s">
        <v>104</v>
      </c>
      <c r="H80" s="131" t="s">
        <v>105</v>
      </c>
      <c r="I80" s="131" t="s">
        <v>106</v>
      </c>
      <c r="J80" s="131" t="s">
        <v>92</v>
      </c>
      <c r="K80" s="132" t="s">
        <v>107</v>
      </c>
      <c r="L80" s="129"/>
      <c r="M80" s="67" t="s">
        <v>108</v>
      </c>
      <c r="N80" s="68" t="s">
        <v>36</v>
      </c>
      <c r="O80" s="68" t="s">
        <v>109</v>
      </c>
      <c r="P80" s="68" t="s">
        <v>110</v>
      </c>
      <c r="Q80" s="68" t="s">
        <v>111</v>
      </c>
      <c r="R80" s="68" t="s">
        <v>112</v>
      </c>
      <c r="S80" s="68" t="s">
        <v>113</v>
      </c>
      <c r="T80" s="69" t="s">
        <v>114</v>
      </c>
    </row>
    <row r="81" spans="2:65" s="1" customFormat="1" ht="29.25" customHeight="1">
      <c r="B81" s="35"/>
      <c r="C81" s="71" t="s">
        <v>93</v>
      </c>
      <c r="J81" s="133">
        <f>J82</f>
        <v>0</v>
      </c>
      <c r="L81" s="35"/>
      <c r="M81" s="70"/>
      <c r="N81" s="62"/>
      <c r="O81" s="62"/>
      <c r="P81" s="134">
        <f>P82</f>
        <v>0</v>
      </c>
      <c r="Q81" s="62"/>
      <c r="R81" s="134">
        <f>R82</f>
        <v>0</v>
      </c>
      <c r="S81" s="62"/>
      <c r="T81" s="135">
        <f>T82</f>
        <v>0</v>
      </c>
      <c r="AT81" s="21" t="s">
        <v>65</v>
      </c>
      <c r="AU81" s="21" t="s">
        <v>94</v>
      </c>
      <c r="BK81" s="136">
        <f>BK82</f>
        <v>0</v>
      </c>
    </row>
    <row r="82" spans="2:65" s="10" customFormat="1" ht="37.35" customHeight="1">
      <c r="B82" s="137"/>
      <c r="D82" s="138" t="s">
        <v>65</v>
      </c>
      <c r="E82" s="139" t="s">
        <v>79</v>
      </c>
      <c r="F82" s="139" t="s">
        <v>80</v>
      </c>
      <c r="J82" s="140">
        <f>J83+J96+J103+J110</f>
        <v>0</v>
      </c>
      <c r="L82" s="137"/>
      <c r="M82" s="141"/>
      <c r="N82" s="142"/>
      <c r="O82" s="142"/>
      <c r="P82" s="143">
        <f>P83+P96+P103+P110</f>
        <v>0</v>
      </c>
      <c r="Q82" s="142"/>
      <c r="R82" s="143">
        <f>R83+R96+R103+R110</f>
        <v>0</v>
      </c>
      <c r="S82" s="142"/>
      <c r="T82" s="144">
        <f>T83+T96+T103+T110</f>
        <v>0</v>
      </c>
      <c r="AR82" s="138" t="s">
        <v>144</v>
      </c>
      <c r="AT82" s="145" t="s">
        <v>65</v>
      </c>
      <c r="AU82" s="145" t="s">
        <v>66</v>
      </c>
      <c r="AY82" s="138" t="s">
        <v>117</v>
      </c>
      <c r="BK82" s="146">
        <f>BK83+BK96+BK103+BK110</f>
        <v>0</v>
      </c>
    </row>
    <row r="83" spans="2:65" s="10" customFormat="1" ht="19.899999999999999" customHeight="1">
      <c r="B83" s="137"/>
      <c r="D83" s="138" t="s">
        <v>65</v>
      </c>
      <c r="E83" s="147" t="s">
        <v>436</v>
      </c>
      <c r="F83" s="147" t="s">
        <v>437</v>
      </c>
      <c r="J83" s="148">
        <f>J84+J86+J88+J94+J90+J92</f>
        <v>0</v>
      </c>
      <c r="L83" s="137"/>
      <c r="M83" s="141"/>
      <c r="N83" s="142"/>
      <c r="O83" s="142"/>
      <c r="P83" s="143">
        <f>SUM(P84:P85)</f>
        <v>0</v>
      </c>
      <c r="Q83" s="142"/>
      <c r="R83" s="143">
        <f>SUM(R84:R85)</f>
        <v>0</v>
      </c>
      <c r="S83" s="142"/>
      <c r="T83" s="144">
        <f>SUM(T84:T85)</f>
        <v>0</v>
      </c>
      <c r="AR83" s="138" t="s">
        <v>144</v>
      </c>
      <c r="AT83" s="145" t="s">
        <v>65</v>
      </c>
      <c r="AU83" s="145" t="s">
        <v>74</v>
      </c>
      <c r="AY83" s="138" t="s">
        <v>117</v>
      </c>
      <c r="BK83" s="146">
        <f>SUM(BK84:BK85)</f>
        <v>0</v>
      </c>
    </row>
    <row r="84" spans="2:65" s="1" customFormat="1" ht="14.45" customHeight="1">
      <c r="B84" s="149"/>
      <c r="C84" s="150" t="s">
        <v>74</v>
      </c>
      <c r="D84" s="150" t="s">
        <v>119</v>
      </c>
      <c r="E84" s="151" t="s">
        <v>438</v>
      </c>
      <c r="F84" s="152" t="s">
        <v>439</v>
      </c>
      <c r="G84" s="153" t="s">
        <v>440</v>
      </c>
      <c r="H84" s="154">
        <v>1</v>
      </c>
      <c r="I84" s="155"/>
      <c r="J84" s="155">
        <f>ROUND(I84*H84,2)</f>
        <v>0</v>
      </c>
      <c r="K84" s="152" t="s">
        <v>123</v>
      </c>
      <c r="L84" s="35"/>
      <c r="M84" s="156" t="s">
        <v>5</v>
      </c>
      <c r="N84" s="157" t="s">
        <v>37</v>
      </c>
      <c r="O84" s="158">
        <v>0</v>
      </c>
      <c r="P84" s="158">
        <f>O84*H84</f>
        <v>0</v>
      </c>
      <c r="Q84" s="158">
        <v>0</v>
      </c>
      <c r="R84" s="158">
        <f>Q84*H84</f>
        <v>0</v>
      </c>
      <c r="S84" s="158">
        <v>0</v>
      </c>
      <c r="T84" s="159">
        <f>S84*H84</f>
        <v>0</v>
      </c>
      <c r="AR84" s="21" t="s">
        <v>441</v>
      </c>
      <c r="AT84" s="21" t="s">
        <v>119</v>
      </c>
      <c r="AU84" s="21" t="s">
        <v>76</v>
      </c>
      <c r="AY84" s="21" t="s">
        <v>117</v>
      </c>
      <c r="BE84" s="160">
        <f>IF(N84="základní",J84,0)</f>
        <v>0</v>
      </c>
      <c r="BF84" s="160">
        <f>IF(N84="snížená",J84,0)</f>
        <v>0</v>
      </c>
      <c r="BG84" s="160">
        <f>IF(N84="zákl. přenesená",J84,0)</f>
        <v>0</v>
      </c>
      <c r="BH84" s="160">
        <f>IF(N84="sníž. přenesená",J84,0)</f>
        <v>0</v>
      </c>
      <c r="BI84" s="160">
        <f>IF(N84="nulová",J84,0)</f>
        <v>0</v>
      </c>
      <c r="BJ84" s="21" t="s">
        <v>74</v>
      </c>
      <c r="BK84" s="160">
        <f>ROUND(I84*H84,2)</f>
        <v>0</v>
      </c>
      <c r="BL84" s="21" t="s">
        <v>441</v>
      </c>
      <c r="BM84" s="21" t="s">
        <v>442</v>
      </c>
    </row>
    <row r="85" spans="2:65" s="1" customFormat="1" ht="27">
      <c r="B85" s="35"/>
      <c r="D85" s="161" t="s">
        <v>125</v>
      </c>
      <c r="F85" s="162" t="s">
        <v>443</v>
      </c>
      <c r="L85" s="35"/>
      <c r="M85" s="163"/>
      <c r="N85" s="36"/>
      <c r="O85" s="36"/>
      <c r="P85" s="36"/>
      <c r="Q85" s="36"/>
      <c r="R85" s="36"/>
      <c r="S85" s="36"/>
      <c r="T85" s="64"/>
      <c r="AT85" s="21" t="s">
        <v>125</v>
      </c>
      <c r="AU85" s="21" t="s">
        <v>76</v>
      </c>
    </row>
    <row r="86" spans="2:65" s="260" customFormat="1" ht="27">
      <c r="B86" s="35"/>
      <c r="C86" s="150">
        <v>2</v>
      </c>
      <c r="D86" s="150" t="s">
        <v>119</v>
      </c>
      <c r="E86" s="151" t="s">
        <v>657</v>
      </c>
      <c r="F86" s="152" t="s">
        <v>655</v>
      </c>
      <c r="G86" s="153" t="s">
        <v>440</v>
      </c>
      <c r="H86" s="154">
        <v>1</v>
      </c>
      <c r="I86" s="155"/>
      <c r="J86" s="155">
        <f>ROUND(I86*H86,2)</f>
        <v>0</v>
      </c>
      <c r="K86" s="152" t="s">
        <v>123</v>
      </c>
      <c r="L86" s="35"/>
      <c r="M86" s="163"/>
      <c r="N86" s="277"/>
      <c r="O86" s="277"/>
      <c r="P86" s="277"/>
      <c r="Q86" s="277"/>
      <c r="R86" s="277"/>
      <c r="S86" s="277"/>
      <c r="T86" s="64"/>
      <c r="AT86" s="21"/>
      <c r="AU86" s="21"/>
    </row>
    <row r="87" spans="2:65" s="260" customFormat="1">
      <c r="B87" s="35"/>
      <c r="D87" s="161" t="s">
        <v>125</v>
      </c>
      <c r="F87" s="279" t="s">
        <v>656</v>
      </c>
      <c r="L87" s="35"/>
      <c r="M87" s="163"/>
      <c r="N87" s="277"/>
      <c r="O87" s="277"/>
      <c r="P87" s="277"/>
      <c r="Q87" s="277"/>
      <c r="R87" s="277"/>
      <c r="S87" s="277"/>
      <c r="T87" s="64"/>
      <c r="AT87" s="21"/>
      <c r="AU87" s="21"/>
    </row>
    <row r="88" spans="2:65" s="260" customFormat="1" ht="27">
      <c r="B88" s="35"/>
      <c r="C88" s="150">
        <v>3</v>
      </c>
      <c r="D88" s="150" t="s">
        <v>119</v>
      </c>
      <c r="E88" s="151" t="s">
        <v>658</v>
      </c>
      <c r="F88" s="152" t="s">
        <v>659</v>
      </c>
      <c r="G88" s="153" t="s">
        <v>440</v>
      </c>
      <c r="H88" s="154">
        <v>1</v>
      </c>
      <c r="I88" s="155"/>
      <c r="J88" s="155">
        <f>ROUND(I88*H88,2)</f>
        <v>0</v>
      </c>
      <c r="K88" s="152" t="s">
        <v>123</v>
      </c>
      <c r="L88" s="35"/>
      <c r="M88" s="163"/>
      <c r="N88" s="277"/>
      <c r="O88" s="277"/>
      <c r="P88" s="277"/>
      <c r="Q88" s="277"/>
      <c r="R88" s="277"/>
      <c r="S88" s="277"/>
      <c r="T88" s="64"/>
      <c r="AT88" s="21"/>
      <c r="AU88" s="21"/>
    </row>
    <row r="89" spans="2:65" s="260" customFormat="1" ht="27">
      <c r="B89" s="35"/>
      <c r="D89" s="161" t="s">
        <v>125</v>
      </c>
      <c r="F89" s="279" t="s">
        <v>660</v>
      </c>
      <c r="L89" s="35"/>
      <c r="M89" s="163"/>
      <c r="N89" s="277"/>
      <c r="O89" s="277"/>
      <c r="P89" s="277"/>
      <c r="Q89" s="277"/>
      <c r="R89" s="277"/>
      <c r="S89" s="277"/>
      <c r="T89" s="64"/>
      <c r="AT89" s="21"/>
      <c r="AU89" s="21"/>
    </row>
    <row r="90" spans="2:65" s="282" customFormat="1" ht="27">
      <c r="B90" s="35"/>
      <c r="C90" s="150" t="s">
        <v>124</v>
      </c>
      <c r="D90" s="150" t="s">
        <v>119</v>
      </c>
      <c r="E90" s="151" t="s">
        <v>657</v>
      </c>
      <c r="F90" s="152" t="s">
        <v>674</v>
      </c>
      <c r="G90" s="153" t="s">
        <v>440</v>
      </c>
      <c r="H90" s="154">
        <v>1</v>
      </c>
      <c r="I90" s="155"/>
      <c r="J90" s="155">
        <f>ROUND(I90*H90,2)</f>
        <v>0</v>
      </c>
      <c r="K90" s="152" t="s">
        <v>289</v>
      </c>
      <c r="L90" s="35"/>
      <c r="M90" s="163"/>
      <c r="N90" s="277"/>
      <c r="O90" s="277"/>
      <c r="P90" s="277"/>
      <c r="Q90" s="277"/>
      <c r="R90" s="277"/>
      <c r="S90" s="277"/>
      <c r="T90" s="64"/>
      <c r="AT90" s="21"/>
      <c r="AU90" s="21"/>
    </row>
    <row r="91" spans="2:65" s="282" customFormat="1" ht="108">
      <c r="B91" s="35"/>
      <c r="D91" s="161" t="s">
        <v>125</v>
      </c>
      <c r="F91" s="279" t="s">
        <v>675</v>
      </c>
      <c r="L91" s="35"/>
      <c r="M91" s="163"/>
      <c r="N91" s="277"/>
      <c r="O91" s="277"/>
      <c r="P91" s="277"/>
      <c r="Q91" s="277"/>
      <c r="R91" s="277"/>
      <c r="S91" s="277"/>
      <c r="T91" s="64"/>
      <c r="AT91" s="21"/>
      <c r="AU91" s="21"/>
    </row>
    <row r="92" spans="2:65" s="282" customFormat="1" ht="27">
      <c r="B92" s="35"/>
      <c r="C92" s="150">
        <v>5</v>
      </c>
      <c r="D92" s="150" t="s">
        <v>119</v>
      </c>
      <c r="E92" s="151" t="s">
        <v>454</v>
      </c>
      <c r="F92" s="152" t="s">
        <v>676</v>
      </c>
      <c r="G92" s="153" t="s">
        <v>440</v>
      </c>
      <c r="H92" s="154">
        <v>1</v>
      </c>
      <c r="I92" s="155"/>
      <c r="J92" s="155">
        <f>ROUND(I92*H92,2)</f>
        <v>0</v>
      </c>
      <c r="K92" s="152" t="s">
        <v>289</v>
      </c>
      <c r="L92" s="35"/>
      <c r="M92" s="163"/>
      <c r="N92" s="277"/>
      <c r="O92" s="277"/>
      <c r="P92" s="277"/>
      <c r="Q92" s="277"/>
      <c r="R92" s="277"/>
      <c r="S92" s="277"/>
      <c r="T92" s="64"/>
      <c r="AT92" s="21"/>
      <c r="AU92" s="21"/>
    </row>
    <row r="93" spans="2:65" s="282" customFormat="1">
      <c r="B93" s="35"/>
      <c r="D93" s="161" t="s">
        <v>125</v>
      </c>
      <c r="F93" s="162" t="s">
        <v>677</v>
      </c>
      <c r="L93" s="35"/>
      <c r="M93" s="163"/>
      <c r="N93" s="277"/>
      <c r="O93" s="277"/>
      <c r="P93" s="277"/>
      <c r="Q93" s="277"/>
      <c r="R93" s="277"/>
      <c r="S93" s="277"/>
      <c r="T93" s="64"/>
      <c r="AT93" s="21"/>
      <c r="AU93" s="21"/>
    </row>
    <row r="94" spans="2:65" s="260" customFormat="1" ht="27">
      <c r="B94" s="35"/>
      <c r="C94" s="150">
        <v>6</v>
      </c>
      <c r="D94" s="150" t="s">
        <v>119</v>
      </c>
      <c r="E94" s="151" t="s">
        <v>664</v>
      </c>
      <c r="F94" s="152" t="s">
        <v>669</v>
      </c>
      <c r="G94" s="153" t="s">
        <v>440</v>
      </c>
      <c r="H94" s="154">
        <v>1</v>
      </c>
      <c r="I94" s="155"/>
      <c r="J94" s="155">
        <f>ROUND(I94*H94,2)</f>
        <v>0</v>
      </c>
      <c r="K94" s="152" t="s">
        <v>123</v>
      </c>
      <c r="L94" s="35"/>
      <c r="M94" s="163"/>
      <c r="N94" s="277"/>
      <c r="O94" s="277"/>
      <c r="P94" s="277"/>
      <c r="Q94" s="277"/>
      <c r="R94" s="277"/>
      <c r="S94" s="277"/>
      <c r="T94" s="64"/>
      <c r="AT94" s="21"/>
      <c r="AU94" s="21"/>
    </row>
    <row r="95" spans="2:65" s="260" customFormat="1">
      <c r="B95" s="35"/>
      <c r="D95" s="161" t="s">
        <v>125</v>
      </c>
      <c r="F95" s="279" t="s">
        <v>670</v>
      </c>
      <c r="L95" s="35"/>
      <c r="M95" s="163"/>
      <c r="N95" s="277"/>
      <c r="O95" s="277"/>
      <c r="P95" s="277"/>
      <c r="Q95" s="277"/>
      <c r="R95" s="277"/>
      <c r="S95" s="277"/>
      <c r="T95" s="64"/>
      <c r="AT95" s="21"/>
      <c r="AU95" s="21"/>
    </row>
    <row r="96" spans="2:65" s="10" customFormat="1" ht="29.85" customHeight="1">
      <c r="B96" s="137"/>
      <c r="D96" s="138" t="s">
        <v>65</v>
      </c>
      <c r="E96" s="147" t="s">
        <v>444</v>
      </c>
      <c r="F96" s="147" t="s">
        <v>445</v>
      </c>
      <c r="J96" s="148">
        <f>BK96</f>
        <v>0</v>
      </c>
      <c r="L96" s="137"/>
      <c r="M96" s="141"/>
      <c r="N96" s="142"/>
      <c r="O96" s="142"/>
      <c r="P96" s="143">
        <f>SUM(P97:P102)</f>
        <v>0</v>
      </c>
      <c r="Q96" s="142"/>
      <c r="R96" s="143">
        <f>SUM(R97:R102)</f>
        <v>0</v>
      </c>
      <c r="S96" s="142"/>
      <c r="T96" s="144">
        <f>SUM(T97:T102)</f>
        <v>0</v>
      </c>
      <c r="AR96" s="138" t="s">
        <v>144</v>
      </c>
      <c r="AT96" s="145" t="s">
        <v>65</v>
      </c>
      <c r="AU96" s="145" t="s">
        <v>74</v>
      </c>
      <c r="AY96" s="138" t="s">
        <v>117</v>
      </c>
      <c r="BK96" s="146">
        <f>SUM(BK97:BK102)</f>
        <v>0</v>
      </c>
    </row>
    <row r="97" spans="2:65" s="1" customFormat="1" ht="14.45" customHeight="1">
      <c r="B97" s="149"/>
      <c r="C97" s="150">
        <v>7</v>
      </c>
      <c r="D97" s="150" t="s">
        <v>119</v>
      </c>
      <c r="E97" s="151" t="s">
        <v>446</v>
      </c>
      <c r="F97" s="152" t="s">
        <v>447</v>
      </c>
      <c r="G97" s="153" t="s">
        <v>440</v>
      </c>
      <c r="H97" s="154">
        <v>1</v>
      </c>
      <c r="I97" s="155"/>
      <c r="J97" s="155">
        <f>ROUND(I97*H97,2)</f>
        <v>0</v>
      </c>
      <c r="K97" s="152" t="s">
        <v>289</v>
      </c>
      <c r="L97" s="35"/>
      <c r="M97" s="156" t="s">
        <v>5</v>
      </c>
      <c r="N97" s="157" t="s">
        <v>37</v>
      </c>
      <c r="O97" s="158">
        <v>0</v>
      </c>
      <c r="P97" s="158">
        <f>O97*H97</f>
        <v>0</v>
      </c>
      <c r="Q97" s="158">
        <v>0</v>
      </c>
      <c r="R97" s="158">
        <f>Q97*H97</f>
        <v>0</v>
      </c>
      <c r="S97" s="158">
        <v>0</v>
      </c>
      <c r="T97" s="159">
        <f>S97*H97</f>
        <v>0</v>
      </c>
      <c r="AR97" s="21" t="s">
        <v>441</v>
      </c>
      <c r="AT97" s="21" t="s">
        <v>119</v>
      </c>
      <c r="AU97" s="21" t="s">
        <v>76</v>
      </c>
      <c r="AY97" s="21" t="s">
        <v>117</v>
      </c>
      <c r="BE97" s="160">
        <f>IF(N97="základní",J97,0)</f>
        <v>0</v>
      </c>
      <c r="BF97" s="160">
        <f>IF(N97="snížená",J97,0)</f>
        <v>0</v>
      </c>
      <c r="BG97" s="160">
        <f>IF(N97="zákl. přenesená",J97,0)</f>
        <v>0</v>
      </c>
      <c r="BH97" s="160">
        <f>IF(N97="sníž. přenesená",J97,0)</f>
        <v>0</v>
      </c>
      <c r="BI97" s="160">
        <f>IF(N97="nulová",J97,0)</f>
        <v>0</v>
      </c>
      <c r="BJ97" s="21" t="s">
        <v>74</v>
      </c>
      <c r="BK97" s="160">
        <f>ROUND(I97*H97,2)</f>
        <v>0</v>
      </c>
      <c r="BL97" s="21" t="s">
        <v>441</v>
      </c>
      <c r="BM97" s="21" t="s">
        <v>448</v>
      </c>
    </row>
    <row r="98" spans="2:65" s="1" customFormat="1">
      <c r="B98" s="35"/>
      <c r="D98" s="161" t="s">
        <v>125</v>
      </c>
      <c r="F98" s="162" t="s">
        <v>449</v>
      </c>
      <c r="L98" s="35"/>
      <c r="M98" s="163"/>
      <c r="N98" s="36"/>
      <c r="O98" s="36"/>
      <c r="P98" s="36"/>
      <c r="Q98" s="36"/>
      <c r="R98" s="36"/>
      <c r="S98" s="36"/>
      <c r="T98" s="64"/>
      <c r="AT98" s="21" t="s">
        <v>125</v>
      </c>
      <c r="AU98" s="21" t="s">
        <v>76</v>
      </c>
    </row>
    <row r="99" spans="2:65" s="1" customFormat="1" ht="14.45" customHeight="1">
      <c r="B99" s="149"/>
      <c r="C99" s="150">
        <v>8</v>
      </c>
      <c r="D99" s="150" t="s">
        <v>119</v>
      </c>
      <c r="E99" s="151" t="s">
        <v>450</v>
      </c>
      <c r="F99" s="152" t="s">
        <v>451</v>
      </c>
      <c r="G99" s="153" t="s">
        <v>440</v>
      </c>
      <c r="H99" s="154">
        <v>1</v>
      </c>
      <c r="I99" s="155"/>
      <c r="J99" s="155">
        <f>ROUND(I99*H99,2)</f>
        <v>0</v>
      </c>
      <c r="K99" s="152" t="s">
        <v>289</v>
      </c>
      <c r="L99" s="35"/>
      <c r="M99" s="156" t="s">
        <v>5</v>
      </c>
      <c r="N99" s="157" t="s">
        <v>37</v>
      </c>
      <c r="O99" s="158">
        <v>0</v>
      </c>
      <c r="P99" s="158">
        <f>O99*H99</f>
        <v>0</v>
      </c>
      <c r="Q99" s="158">
        <v>0</v>
      </c>
      <c r="R99" s="158">
        <f>Q99*H99</f>
        <v>0</v>
      </c>
      <c r="S99" s="158">
        <v>0</v>
      </c>
      <c r="T99" s="159">
        <f>S99*H99</f>
        <v>0</v>
      </c>
      <c r="AR99" s="21" t="s">
        <v>441</v>
      </c>
      <c r="AT99" s="21" t="s">
        <v>119</v>
      </c>
      <c r="AU99" s="21" t="s">
        <v>76</v>
      </c>
      <c r="AY99" s="21" t="s">
        <v>117</v>
      </c>
      <c r="BE99" s="160">
        <f>IF(N99="základní",J99,0)</f>
        <v>0</v>
      </c>
      <c r="BF99" s="160">
        <f>IF(N99="snížená",J99,0)</f>
        <v>0</v>
      </c>
      <c r="BG99" s="160">
        <f>IF(N99="zákl. přenesená",J99,0)</f>
        <v>0</v>
      </c>
      <c r="BH99" s="160">
        <f>IF(N99="sníž. přenesená",J99,0)</f>
        <v>0</v>
      </c>
      <c r="BI99" s="160">
        <f>IF(N99="nulová",J99,0)</f>
        <v>0</v>
      </c>
      <c r="BJ99" s="21" t="s">
        <v>74</v>
      </c>
      <c r="BK99" s="160">
        <f>ROUND(I99*H99,2)</f>
        <v>0</v>
      </c>
      <c r="BL99" s="21" t="s">
        <v>441</v>
      </c>
      <c r="BM99" s="21" t="s">
        <v>452</v>
      </c>
    </row>
    <row r="100" spans="2:65" s="1" customFormat="1" ht="27">
      <c r="B100" s="35"/>
      <c r="D100" s="161" t="s">
        <v>125</v>
      </c>
      <c r="F100" s="162" t="s">
        <v>453</v>
      </c>
      <c r="L100" s="35"/>
      <c r="M100" s="163"/>
      <c r="N100" s="36"/>
      <c r="O100" s="36"/>
      <c r="P100" s="36"/>
      <c r="Q100" s="36"/>
      <c r="R100" s="36"/>
      <c r="S100" s="36"/>
      <c r="T100" s="64"/>
      <c r="AT100" s="21" t="s">
        <v>125</v>
      </c>
      <c r="AU100" s="21" t="s">
        <v>76</v>
      </c>
    </row>
    <row r="101" spans="2:65" s="1" customFormat="1" ht="14.45" customHeight="1">
      <c r="B101" s="149"/>
      <c r="C101" s="150">
        <v>9</v>
      </c>
      <c r="D101" s="150" t="s">
        <v>119</v>
      </c>
      <c r="E101" s="151" t="s">
        <v>454</v>
      </c>
      <c r="F101" s="152" t="s">
        <v>455</v>
      </c>
      <c r="G101" s="153" t="s">
        <v>440</v>
      </c>
      <c r="H101" s="154">
        <v>1</v>
      </c>
      <c r="I101" s="155"/>
      <c r="J101" s="155">
        <f>ROUND(I101*H101,2)</f>
        <v>0</v>
      </c>
      <c r="K101" s="152" t="s">
        <v>289</v>
      </c>
      <c r="L101" s="35"/>
      <c r="M101" s="156" t="s">
        <v>5</v>
      </c>
      <c r="N101" s="157" t="s">
        <v>37</v>
      </c>
      <c r="O101" s="158">
        <v>0</v>
      </c>
      <c r="P101" s="158">
        <f>O101*H101</f>
        <v>0</v>
      </c>
      <c r="Q101" s="158">
        <v>0</v>
      </c>
      <c r="R101" s="158">
        <f>Q101*H101</f>
        <v>0</v>
      </c>
      <c r="S101" s="158">
        <v>0</v>
      </c>
      <c r="T101" s="159">
        <f>S101*H101</f>
        <v>0</v>
      </c>
      <c r="AR101" s="21" t="s">
        <v>441</v>
      </c>
      <c r="AT101" s="21" t="s">
        <v>119</v>
      </c>
      <c r="AU101" s="21" t="s">
        <v>76</v>
      </c>
      <c r="AY101" s="21" t="s">
        <v>117</v>
      </c>
      <c r="BE101" s="160">
        <f>IF(N101="základní",J101,0)</f>
        <v>0</v>
      </c>
      <c r="BF101" s="160">
        <f>IF(N101="snížená",J101,0)</f>
        <v>0</v>
      </c>
      <c r="BG101" s="160">
        <f>IF(N101="zákl. přenesená",J101,0)</f>
        <v>0</v>
      </c>
      <c r="BH101" s="160">
        <f>IF(N101="sníž. přenesená",J101,0)</f>
        <v>0</v>
      </c>
      <c r="BI101" s="160">
        <f>IF(N101="nulová",J101,0)</f>
        <v>0</v>
      </c>
      <c r="BJ101" s="21" t="s">
        <v>74</v>
      </c>
      <c r="BK101" s="160">
        <f>ROUND(I101*H101,2)</f>
        <v>0</v>
      </c>
      <c r="BL101" s="21" t="s">
        <v>441</v>
      </c>
      <c r="BM101" s="21" t="s">
        <v>456</v>
      </c>
    </row>
    <row r="102" spans="2:65" s="1" customFormat="1" ht="27">
      <c r="B102" s="35"/>
      <c r="D102" s="161" t="s">
        <v>125</v>
      </c>
      <c r="F102" s="162" t="s">
        <v>457</v>
      </c>
      <c r="L102" s="35"/>
      <c r="M102" s="163"/>
      <c r="N102" s="36"/>
      <c r="O102" s="36"/>
      <c r="P102" s="36"/>
      <c r="Q102" s="36"/>
      <c r="R102" s="36"/>
      <c r="S102" s="36"/>
      <c r="T102" s="64"/>
      <c r="AT102" s="21" t="s">
        <v>125</v>
      </c>
      <c r="AU102" s="21" t="s">
        <v>76</v>
      </c>
    </row>
    <row r="103" spans="2:65" s="10" customFormat="1" ht="29.85" customHeight="1">
      <c r="B103" s="137"/>
      <c r="D103" s="138" t="s">
        <v>65</v>
      </c>
      <c r="E103" s="147" t="s">
        <v>458</v>
      </c>
      <c r="F103" s="147" t="s">
        <v>459</v>
      </c>
      <c r="J103" s="148">
        <f>J104+J108+J109+J106</f>
        <v>0</v>
      </c>
      <c r="L103" s="137"/>
      <c r="M103" s="141"/>
      <c r="N103" s="142"/>
      <c r="O103" s="142"/>
      <c r="P103" s="143">
        <f>SUM(P104:P105)</f>
        <v>0</v>
      </c>
      <c r="Q103" s="142"/>
      <c r="R103" s="143">
        <f>SUM(R104:R105)</f>
        <v>0</v>
      </c>
      <c r="S103" s="142"/>
      <c r="T103" s="144">
        <f>SUM(T104:T105)</f>
        <v>0</v>
      </c>
      <c r="AR103" s="138" t="s">
        <v>144</v>
      </c>
      <c r="AT103" s="145" t="s">
        <v>65</v>
      </c>
      <c r="AU103" s="145" t="s">
        <v>74</v>
      </c>
      <c r="AY103" s="138" t="s">
        <v>117</v>
      </c>
      <c r="BK103" s="146">
        <f>SUM(BK104:BK105)</f>
        <v>0</v>
      </c>
    </row>
    <row r="104" spans="2:65" s="1" customFormat="1" ht="45" customHeight="1">
      <c r="B104" s="149"/>
      <c r="C104" s="150">
        <v>10</v>
      </c>
      <c r="D104" s="150" t="s">
        <v>119</v>
      </c>
      <c r="E104" s="151" t="s">
        <v>460</v>
      </c>
      <c r="F104" s="152" t="s">
        <v>673</v>
      </c>
      <c r="G104" s="153" t="s">
        <v>440</v>
      </c>
      <c r="H104" s="154">
        <v>1</v>
      </c>
      <c r="I104" s="155"/>
      <c r="J104" s="155">
        <f>ROUND(I104*H104,2)</f>
        <v>0</v>
      </c>
      <c r="K104" s="152" t="s">
        <v>289</v>
      </c>
      <c r="L104" s="35"/>
      <c r="M104" s="156" t="s">
        <v>5</v>
      </c>
      <c r="N104" s="157" t="s">
        <v>37</v>
      </c>
      <c r="O104" s="158">
        <v>0</v>
      </c>
      <c r="P104" s="158">
        <f>O104*H104</f>
        <v>0</v>
      </c>
      <c r="Q104" s="158">
        <v>0</v>
      </c>
      <c r="R104" s="158">
        <f>Q104*H104</f>
        <v>0</v>
      </c>
      <c r="S104" s="158">
        <v>0</v>
      </c>
      <c r="T104" s="159">
        <f>S104*H104</f>
        <v>0</v>
      </c>
      <c r="AR104" s="21" t="s">
        <v>441</v>
      </c>
      <c r="AT104" s="21" t="s">
        <v>119</v>
      </c>
      <c r="AU104" s="21" t="s">
        <v>76</v>
      </c>
      <c r="AY104" s="21" t="s">
        <v>117</v>
      </c>
      <c r="BE104" s="160">
        <f>IF(N104="základní",J104,0)</f>
        <v>0</v>
      </c>
      <c r="BF104" s="160">
        <f>IF(N104="snížená",J104,0)</f>
        <v>0</v>
      </c>
      <c r="BG104" s="160">
        <f>IF(N104="zákl. přenesená",J104,0)</f>
        <v>0</v>
      </c>
      <c r="BH104" s="160">
        <f>IF(N104="sníž. přenesená",J104,0)</f>
        <v>0</v>
      </c>
      <c r="BI104" s="160">
        <f>IF(N104="nulová",J104,0)</f>
        <v>0</v>
      </c>
      <c r="BJ104" s="21" t="s">
        <v>74</v>
      </c>
      <c r="BK104" s="160">
        <f>ROUND(I104*H104,2)</f>
        <v>0</v>
      </c>
      <c r="BL104" s="21" t="s">
        <v>441</v>
      </c>
      <c r="BM104" s="21" t="s">
        <v>461</v>
      </c>
    </row>
    <row r="105" spans="2:65" s="1" customFormat="1">
      <c r="B105" s="35"/>
      <c r="D105" s="161" t="s">
        <v>125</v>
      </c>
      <c r="F105" s="162" t="s">
        <v>462</v>
      </c>
      <c r="L105" s="35"/>
      <c r="M105" s="163"/>
      <c r="N105" s="36"/>
      <c r="O105" s="36"/>
      <c r="P105" s="36"/>
      <c r="Q105" s="36"/>
      <c r="R105" s="36"/>
      <c r="S105" s="36"/>
      <c r="T105" s="64"/>
      <c r="AT105" s="21" t="s">
        <v>125</v>
      </c>
      <c r="AU105" s="21" t="s">
        <v>76</v>
      </c>
    </row>
    <row r="106" spans="2:65" s="282" customFormat="1" ht="27">
      <c r="B106" s="35"/>
      <c r="C106" s="150">
        <v>11</v>
      </c>
      <c r="D106" s="150" t="s">
        <v>119</v>
      </c>
      <c r="E106" s="151" t="s">
        <v>658</v>
      </c>
      <c r="F106" s="152" t="s">
        <v>678</v>
      </c>
      <c r="G106" s="153" t="s">
        <v>440</v>
      </c>
      <c r="H106" s="154">
        <v>1</v>
      </c>
      <c r="I106" s="155"/>
      <c r="J106" s="155">
        <f>ROUND(I106*H106,2)</f>
        <v>0</v>
      </c>
      <c r="K106" s="152" t="s">
        <v>289</v>
      </c>
      <c r="L106" s="35"/>
      <c r="M106" s="163"/>
      <c r="N106" s="277"/>
      <c r="O106" s="277"/>
      <c r="P106" s="277"/>
      <c r="Q106" s="277"/>
      <c r="R106" s="277"/>
      <c r="S106" s="277"/>
      <c r="T106" s="64"/>
      <c r="AT106" s="21"/>
      <c r="AU106" s="21"/>
    </row>
    <row r="107" spans="2:65" s="282" customFormat="1">
      <c r="B107" s="35"/>
      <c r="D107" s="161" t="s">
        <v>125</v>
      </c>
      <c r="F107" s="287" t="s">
        <v>679</v>
      </c>
      <c r="L107" s="35"/>
      <c r="M107" s="163"/>
      <c r="N107" s="277"/>
      <c r="O107" s="277"/>
      <c r="P107" s="277"/>
      <c r="Q107" s="277"/>
      <c r="R107" s="277"/>
      <c r="S107" s="277"/>
      <c r="T107" s="64"/>
      <c r="AT107" s="21"/>
      <c r="AU107" s="21"/>
    </row>
    <row r="108" spans="2:65" s="260" customFormat="1" ht="27">
      <c r="B108" s="35"/>
      <c r="C108" s="150">
        <v>12</v>
      </c>
      <c r="D108" s="150" t="s">
        <v>119</v>
      </c>
      <c r="E108" s="151" t="s">
        <v>666</v>
      </c>
      <c r="F108" s="152" t="s">
        <v>665</v>
      </c>
      <c r="G108" s="153" t="s">
        <v>440</v>
      </c>
      <c r="H108" s="154">
        <v>1</v>
      </c>
      <c r="I108" s="155"/>
      <c r="J108" s="155">
        <f>ROUND(I108*H108,2)</f>
        <v>0</v>
      </c>
      <c r="K108" s="152" t="s">
        <v>289</v>
      </c>
      <c r="L108" s="35"/>
      <c r="M108" s="163"/>
      <c r="N108" s="277"/>
      <c r="O108" s="277"/>
      <c r="P108" s="277"/>
      <c r="Q108" s="277"/>
      <c r="R108" s="277"/>
      <c r="S108" s="277"/>
      <c r="T108" s="64"/>
      <c r="AT108" s="21"/>
      <c r="AU108" s="21"/>
    </row>
    <row r="109" spans="2:65" s="260" customFormat="1" ht="27">
      <c r="B109" s="35"/>
      <c r="C109" s="150">
        <v>13</v>
      </c>
      <c r="D109" s="150" t="s">
        <v>119</v>
      </c>
      <c r="E109" s="151" t="s">
        <v>668</v>
      </c>
      <c r="F109" s="152" t="s">
        <v>667</v>
      </c>
      <c r="G109" s="153" t="s">
        <v>440</v>
      </c>
      <c r="H109" s="154">
        <v>1</v>
      </c>
      <c r="I109" s="155"/>
      <c r="J109" s="155">
        <f>ROUND(I109*H109,2)</f>
        <v>0</v>
      </c>
      <c r="K109" s="152" t="s">
        <v>289</v>
      </c>
      <c r="L109" s="35"/>
      <c r="M109" s="163"/>
      <c r="N109" s="277"/>
      <c r="O109" s="277"/>
      <c r="P109" s="277"/>
      <c r="Q109" s="277"/>
      <c r="R109" s="277"/>
      <c r="S109" s="277"/>
      <c r="T109" s="64"/>
      <c r="AT109" s="21"/>
      <c r="AU109" s="21"/>
    </row>
    <row r="110" spans="2:65" s="10" customFormat="1" ht="29.85" customHeight="1">
      <c r="B110" s="137"/>
      <c r="D110" s="138" t="s">
        <v>65</v>
      </c>
      <c r="E110" s="147" t="s">
        <v>463</v>
      </c>
      <c r="F110" s="147" t="s">
        <v>464</v>
      </c>
      <c r="J110" s="148">
        <f>J111+J113</f>
        <v>0</v>
      </c>
      <c r="L110" s="137"/>
      <c r="M110" s="141"/>
      <c r="N110" s="142"/>
      <c r="O110" s="142"/>
      <c r="P110" s="143">
        <f>SUM(P113:P114)</f>
        <v>0</v>
      </c>
      <c r="Q110" s="142"/>
      <c r="R110" s="143">
        <f>SUM(R113:R114)</f>
        <v>0</v>
      </c>
      <c r="S110" s="142"/>
      <c r="T110" s="144">
        <f>SUM(T113:T114)</f>
        <v>0</v>
      </c>
      <c r="AR110" s="138" t="s">
        <v>144</v>
      </c>
      <c r="AT110" s="145" t="s">
        <v>65</v>
      </c>
      <c r="AU110" s="145" t="s">
        <v>74</v>
      </c>
      <c r="AY110" s="138" t="s">
        <v>117</v>
      </c>
      <c r="BK110" s="146">
        <f>SUM(BK113:BK114)</f>
        <v>0</v>
      </c>
    </row>
    <row r="111" spans="2:65" s="10" customFormat="1" ht="29.85" customHeight="1">
      <c r="B111" s="137"/>
      <c r="C111" s="150">
        <v>14</v>
      </c>
      <c r="D111" s="150" t="s">
        <v>119</v>
      </c>
      <c r="E111" s="151" t="s">
        <v>664</v>
      </c>
      <c r="F111" s="152" t="s">
        <v>680</v>
      </c>
      <c r="G111" s="153" t="s">
        <v>681</v>
      </c>
      <c r="H111" s="154">
        <v>400</v>
      </c>
      <c r="I111" s="155"/>
      <c r="J111" s="155">
        <f>ROUND(I111*H111,2)</f>
        <v>0</v>
      </c>
      <c r="K111" s="152" t="s">
        <v>123</v>
      </c>
      <c r="L111" s="137"/>
      <c r="M111" s="141"/>
      <c r="N111" s="283"/>
      <c r="O111" s="283"/>
      <c r="P111" s="284"/>
      <c r="Q111" s="283"/>
      <c r="R111" s="284"/>
      <c r="S111" s="283"/>
      <c r="T111" s="144"/>
      <c r="AR111" s="138"/>
      <c r="AT111" s="145"/>
      <c r="AU111" s="145"/>
      <c r="AY111" s="138"/>
      <c r="BK111" s="146"/>
    </row>
    <row r="112" spans="2:65" s="10" customFormat="1" ht="29.85" customHeight="1">
      <c r="B112" s="137"/>
      <c r="C112" s="282"/>
      <c r="D112" s="161" t="s">
        <v>125</v>
      </c>
      <c r="E112" s="282"/>
      <c r="F112" s="279" t="s">
        <v>682</v>
      </c>
      <c r="G112" s="282"/>
      <c r="H112" s="282"/>
      <c r="I112" s="282"/>
      <c r="J112" s="282"/>
      <c r="K112" s="282"/>
      <c r="L112" s="137"/>
      <c r="M112" s="141"/>
      <c r="N112" s="283"/>
      <c r="O112" s="283"/>
      <c r="P112" s="284"/>
      <c r="Q112" s="283"/>
      <c r="R112" s="284"/>
      <c r="S112" s="283"/>
      <c r="T112" s="144"/>
      <c r="AR112" s="138"/>
      <c r="AT112" s="145"/>
      <c r="AU112" s="145"/>
      <c r="AY112" s="138"/>
      <c r="BK112" s="146"/>
    </row>
    <row r="113" spans="2:65" s="1" customFormat="1" ht="14.45" customHeight="1">
      <c r="B113" s="149"/>
      <c r="C113" s="150">
        <v>15</v>
      </c>
      <c r="D113" s="150" t="s">
        <v>119</v>
      </c>
      <c r="E113" s="151" t="s">
        <v>465</v>
      </c>
      <c r="F113" s="152" t="s">
        <v>466</v>
      </c>
      <c r="G113" s="153" t="s">
        <v>440</v>
      </c>
      <c r="H113" s="154">
        <v>1</v>
      </c>
      <c r="I113" s="155"/>
      <c r="J113" s="155">
        <f>ROUND(I113*H113,2)</f>
        <v>0</v>
      </c>
      <c r="K113" s="152" t="s">
        <v>123</v>
      </c>
      <c r="L113" s="35"/>
      <c r="M113" s="156" t="s">
        <v>5</v>
      </c>
      <c r="N113" s="157" t="s">
        <v>37</v>
      </c>
      <c r="O113" s="158">
        <v>0</v>
      </c>
      <c r="P113" s="158">
        <f>O113*H113</f>
        <v>0</v>
      </c>
      <c r="Q113" s="158">
        <v>0</v>
      </c>
      <c r="R113" s="158">
        <f>Q113*H113</f>
        <v>0</v>
      </c>
      <c r="S113" s="158">
        <v>0</v>
      </c>
      <c r="T113" s="159">
        <f>S113*H113</f>
        <v>0</v>
      </c>
      <c r="AR113" s="21" t="s">
        <v>441</v>
      </c>
      <c r="AT113" s="21" t="s">
        <v>119</v>
      </c>
      <c r="AU113" s="21" t="s">
        <v>76</v>
      </c>
      <c r="AY113" s="21" t="s">
        <v>117</v>
      </c>
      <c r="BE113" s="160">
        <f>IF(N113="základní",J113,0)</f>
        <v>0</v>
      </c>
      <c r="BF113" s="160">
        <f>IF(N113="snížená",J113,0)</f>
        <v>0</v>
      </c>
      <c r="BG113" s="160">
        <f>IF(N113="zákl. přenesená",J113,0)</f>
        <v>0</v>
      </c>
      <c r="BH113" s="160">
        <f>IF(N113="sníž. přenesená",J113,0)</f>
        <v>0</v>
      </c>
      <c r="BI113" s="160">
        <f>IF(N113="nulová",J113,0)</f>
        <v>0</v>
      </c>
      <c r="BJ113" s="21" t="s">
        <v>74</v>
      </c>
      <c r="BK113" s="160">
        <f>ROUND(I113*H113,2)</f>
        <v>0</v>
      </c>
      <c r="BL113" s="21" t="s">
        <v>441</v>
      </c>
      <c r="BM113" s="21" t="s">
        <v>467</v>
      </c>
    </row>
    <row r="114" spans="2:65" s="1" customFormat="1">
      <c r="B114" s="35"/>
      <c r="D114" s="161" t="s">
        <v>125</v>
      </c>
      <c r="F114" s="162" t="s">
        <v>468</v>
      </c>
      <c r="L114" s="35"/>
      <c r="M114" s="179"/>
      <c r="N114" s="180"/>
      <c r="O114" s="180"/>
      <c r="P114" s="180"/>
      <c r="Q114" s="180"/>
      <c r="R114" s="180"/>
      <c r="S114" s="180"/>
      <c r="T114" s="181"/>
      <c r="AT114" s="21" t="s">
        <v>125</v>
      </c>
      <c r="AU114" s="21" t="s">
        <v>76</v>
      </c>
    </row>
    <row r="115" spans="2:65" s="1" customFormat="1" ht="6.95" customHeight="1">
      <c r="B115" s="50"/>
      <c r="C115" s="51"/>
      <c r="D115" s="51"/>
      <c r="E115" s="51"/>
      <c r="F115" s="51"/>
      <c r="G115" s="51"/>
      <c r="H115" s="51"/>
      <c r="I115" s="51"/>
      <c r="J115" s="51"/>
      <c r="K115" s="51"/>
      <c r="L115" s="35"/>
    </row>
  </sheetData>
  <autoFilter ref="C80:K114" xr:uid="{00000000-0009-0000-0000-000004000000}"/>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xr:uid="{00000000-0004-0000-0400-000000000000}"/>
    <hyperlink ref="G1:H1" location="C54" display="2) Rekapitulace" xr:uid="{00000000-0004-0000-0400-000001000000}"/>
    <hyperlink ref="J1" location="C80"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scale="82"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6"/>
  <sheetViews>
    <sheetView showGridLines="0" zoomScaleNormal="100" workbookViewId="0"/>
  </sheetViews>
  <sheetFormatPr defaultRowHeight="13.5"/>
  <cols>
    <col min="1" max="1" width="8.33203125" style="182" customWidth="1"/>
    <col min="2" max="2" width="1.6640625" style="182" customWidth="1"/>
    <col min="3" max="4" width="5" style="182" customWidth="1"/>
    <col min="5" max="5" width="11.6640625" style="182" customWidth="1"/>
    <col min="6" max="6" width="9.1640625" style="182" customWidth="1"/>
    <col min="7" max="7" width="5" style="182" customWidth="1"/>
    <col min="8" max="8" width="77.83203125" style="182" customWidth="1"/>
    <col min="9" max="10" width="20" style="182" customWidth="1"/>
    <col min="11" max="11" width="1.6640625" style="182" customWidth="1"/>
  </cols>
  <sheetData>
    <row r="1" spans="2:11" ht="37.5" customHeight="1"/>
    <row r="2" spans="2:11" ht="7.5" customHeight="1">
      <c r="B2" s="183"/>
      <c r="C2" s="184"/>
      <c r="D2" s="184"/>
      <c r="E2" s="184"/>
      <c r="F2" s="184"/>
      <c r="G2" s="184"/>
      <c r="H2" s="184"/>
      <c r="I2" s="184"/>
      <c r="J2" s="184"/>
      <c r="K2" s="185"/>
    </row>
    <row r="3" spans="2:11" s="12" customFormat="1" ht="45" customHeight="1">
      <c r="B3" s="186"/>
      <c r="C3" s="340" t="s">
        <v>469</v>
      </c>
      <c r="D3" s="340"/>
      <c r="E3" s="340"/>
      <c r="F3" s="340"/>
      <c r="G3" s="340"/>
      <c r="H3" s="340"/>
      <c r="I3" s="340"/>
      <c r="J3" s="340"/>
      <c r="K3" s="187"/>
    </row>
    <row r="4" spans="2:11" ht="25.5" customHeight="1">
      <c r="B4" s="188"/>
      <c r="C4" s="347" t="s">
        <v>470</v>
      </c>
      <c r="D4" s="347"/>
      <c r="E4" s="347"/>
      <c r="F4" s="347"/>
      <c r="G4" s="347"/>
      <c r="H4" s="347"/>
      <c r="I4" s="347"/>
      <c r="J4" s="347"/>
      <c r="K4" s="189"/>
    </row>
    <row r="5" spans="2:11" ht="5.25" customHeight="1">
      <c r="B5" s="188"/>
      <c r="C5" s="190"/>
      <c r="D5" s="190"/>
      <c r="E5" s="190"/>
      <c r="F5" s="190"/>
      <c r="G5" s="190"/>
      <c r="H5" s="190"/>
      <c r="I5" s="190"/>
      <c r="J5" s="190"/>
      <c r="K5" s="189"/>
    </row>
    <row r="6" spans="2:11" ht="15" customHeight="1">
      <c r="B6" s="188"/>
      <c r="C6" s="343" t="s">
        <v>471</v>
      </c>
      <c r="D6" s="343"/>
      <c r="E6" s="343"/>
      <c r="F6" s="343"/>
      <c r="G6" s="343"/>
      <c r="H6" s="343"/>
      <c r="I6" s="343"/>
      <c r="J6" s="343"/>
      <c r="K6" s="189"/>
    </row>
    <row r="7" spans="2:11" ht="15" customHeight="1">
      <c r="B7" s="192"/>
      <c r="C7" s="343" t="s">
        <v>472</v>
      </c>
      <c r="D7" s="343"/>
      <c r="E7" s="343"/>
      <c r="F7" s="343"/>
      <c r="G7" s="343"/>
      <c r="H7" s="343"/>
      <c r="I7" s="343"/>
      <c r="J7" s="343"/>
      <c r="K7" s="189"/>
    </row>
    <row r="8" spans="2:11" ht="12.75" customHeight="1">
      <c r="B8" s="192"/>
      <c r="C8" s="191"/>
      <c r="D8" s="191"/>
      <c r="E8" s="191"/>
      <c r="F8" s="191"/>
      <c r="G8" s="191"/>
      <c r="H8" s="191"/>
      <c r="I8" s="191"/>
      <c r="J8" s="191"/>
      <c r="K8" s="189"/>
    </row>
    <row r="9" spans="2:11" ht="15" customHeight="1">
      <c r="B9" s="192"/>
      <c r="C9" s="343" t="s">
        <v>473</v>
      </c>
      <c r="D9" s="343"/>
      <c r="E9" s="343"/>
      <c r="F9" s="343"/>
      <c r="G9" s="343"/>
      <c r="H9" s="343"/>
      <c r="I9" s="343"/>
      <c r="J9" s="343"/>
      <c r="K9" s="189"/>
    </row>
    <row r="10" spans="2:11" ht="15" customHeight="1">
      <c r="B10" s="192"/>
      <c r="C10" s="191"/>
      <c r="D10" s="343" t="s">
        <v>474</v>
      </c>
      <c r="E10" s="343"/>
      <c r="F10" s="343"/>
      <c r="G10" s="343"/>
      <c r="H10" s="343"/>
      <c r="I10" s="343"/>
      <c r="J10" s="343"/>
      <c r="K10" s="189"/>
    </row>
    <row r="11" spans="2:11" ht="15" customHeight="1">
      <c r="B11" s="192"/>
      <c r="C11" s="193"/>
      <c r="D11" s="343" t="s">
        <v>475</v>
      </c>
      <c r="E11" s="343"/>
      <c r="F11" s="343"/>
      <c r="G11" s="343"/>
      <c r="H11" s="343"/>
      <c r="I11" s="343"/>
      <c r="J11" s="343"/>
      <c r="K11" s="189"/>
    </row>
    <row r="12" spans="2:11" ht="12.75" customHeight="1">
      <c r="B12" s="192"/>
      <c r="C12" s="193"/>
      <c r="D12" s="193"/>
      <c r="E12" s="193"/>
      <c r="F12" s="193"/>
      <c r="G12" s="193"/>
      <c r="H12" s="193"/>
      <c r="I12" s="193"/>
      <c r="J12" s="193"/>
      <c r="K12" s="189"/>
    </row>
    <row r="13" spans="2:11" ht="15" customHeight="1">
      <c r="B13" s="192"/>
      <c r="C13" s="193"/>
      <c r="D13" s="343" t="s">
        <v>476</v>
      </c>
      <c r="E13" s="343"/>
      <c r="F13" s="343"/>
      <c r="G13" s="343"/>
      <c r="H13" s="343"/>
      <c r="I13" s="343"/>
      <c r="J13" s="343"/>
      <c r="K13" s="189"/>
    </row>
    <row r="14" spans="2:11" ht="15" customHeight="1">
      <c r="B14" s="192"/>
      <c r="C14" s="193"/>
      <c r="D14" s="343" t="s">
        <v>477</v>
      </c>
      <c r="E14" s="343"/>
      <c r="F14" s="343"/>
      <c r="G14" s="343"/>
      <c r="H14" s="343"/>
      <c r="I14" s="343"/>
      <c r="J14" s="343"/>
      <c r="K14" s="189"/>
    </row>
    <row r="15" spans="2:11" ht="15" customHeight="1">
      <c r="B15" s="192"/>
      <c r="C15" s="193"/>
      <c r="D15" s="343" t="s">
        <v>478</v>
      </c>
      <c r="E15" s="343"/>
      <c r="F15" s="343"/>
      <c r="G15" s="343"/>
      <c r="H15" s="343"/>
      <c r="I15" s="343"/>
      <c r="J15" s="343"/>
      <c r="K15" s="189"/>
    </row>
    <row r="16" spans="2:11" ht="15" customHeight="1">
      <c r="B16" s="192"/>
      <c r="C16" s="193"/>
      <c r="D16" s="193"/>
      <c r="E16" s="194" t="s">
        <v>73</v>
      </c>
      <c r="F16" s="343" t="s">
        <v>479</v>
      </c>
      <c r="G16" s="343"/>
      <c r="H16" s="343"/>
      <c r="I16" s="343"/>
      <c r="J16" s="343"/>
      <c r="K16" s="189"/>
    </row>
    <row r="17" spans="2:11" ht="15" customHeight="1">
      <c r="B17" s="192"/>
      <c r="C17" s="193"/>
      <c r="D17" s="193"/>
      <c r="E17" s="194" t="s">
        <v>480</v>
      </c>
      <c r="F17" s="343" t="s">
        <v>481</v>
      </c>
      <c r="G17" s="343"/>
      <c r="H17" s="343"/>
      <c r="I17" s="343"/>
      <c r="J17" s="343"/>
      <c r="K17" s="189"/>
    </row>
    <row r="18" spans="2:11" ht="15" customHeight="1">
      <c r="B18" s="192"/>
      <c r="C18" s="193"/>
      <c r="D18" s="193"/>
      <c r="E18" s="194" t="s">
        <v>482</v>
      </c>
      <c r="F18" s="343" t="s">
        <v>483</v>
      </c>
      <c r="G18" s="343"/>
      <c r="H18" s="343"/>
      <c r="I18" s="343"/>
      <c r="J18" s="343"/>
      <c r="K18" s="189"/>
    </row>
    <row r="19" spans="2:11" ht="15" customHeight="1">
      <c r="B19" s="192"/>
      <c r="C19" s="193"/>
      <c r="D19" s="193"/>
      <c r="E19" s="194" t="s">
        <v>484</v>
      </c>
      <c r="F19" s="343" t="s">
        <v>485</v>
      </c>
      <c r="G19" s="343"/>
      <c r="H19" s="343"/>
      <c r="I19" s="343"/>
      <c r="J19" s="343"/>
      <c r="K19" s="189"/>
    </row>
    <row r="20" spans="2:11" ht="15" customHeight="1">
      <c r="B20" s="192"/>
      <c r="C20" s="193"/>
      <c r="D20" s="193"/>
      <c r="E20" s="194" t="s">
        <v>486</v>
      </c>
      <c r="F20" s="343" t="s">
        <v>487</v>
      </c>
      <c r="G20" s="343"/>
      <c r="H20" s="343"/>
      <c r="I20" s="343"/>
      <c r="J20" s="343"/>
      <c r="K20" s="189"/>
    </row>
    <row r="21" spans="2:11" ht="15" customHeight="1">
      <c r="B21" s="192"/>
      <c r="C21" s="193"/>
      <c r="D21" s="193"/>
      <c r="E21" s="194" t="s">
        <v>488</v>
      </c>
      <c r="F21" s="343" t="s">
        <v>489</v>
      </c>
      <c r="G21" s="343"/>
      <c r="H21" s="343"/>
      <c r="I21" s="343"/>
      <c r="J21" s="343"/>
      <c r="K21" s="189"/>
    </row>
    <row r="22" spans="2:11" ht="12.75" customHeight="1">
      <c r="B22" s="192"/>
      <c r="C22" s="193"/>
      <c r="D22" s="193"/>
      <c r="E22" s="193"/>
      <c r="F22" s="193"/>
      <c r="G22" s="193"/>
      <c r="H22" s="193"/>
      <c r="I22" s="193"/>
      <c r="J22" s="193"/>
      <c r="K22" s="189"/>
    </row>
    <row r="23" spans="2:11" ht="15" customHeight="1">
      <c r="B23" s="192"/>
      <c r="C23" s="343" t="s">
        <v>490</v>
      </c>
      <c r="D23" s="343"/>
      <c r="E23" s="343"/>
      <c r="F23" s="343"/>
      <c r="G23" s="343"/>
      <c r="H23" s="343"/>
      <c r="I23" s="343"/>
      <c r="J23" s="343"/>
      <c r="K23" s="189"/>
    </row>
    <row r="24" spans="2:11" ht="15" customHeight="1">
      <c r="B24" s="192"/>
      <c r="C24" s="343" t="s">
        <v>491</v>
      </c>
      <c r="D24" s="343"/>
      <c r="E24" s="343"/>
      <c r="F24" s="343"/>
      <c r="G24" s="343"/>
      <c r="H24" s="343"/>
      <c r="I24" s="343"/>
      <c r="J24" s="343"/>
      <c r="K24" s="189"/>
    </row>
    <row r="25" spans="2:11" ht="15" customHeight="1">
      <c r="B25" s="192"/>
      <c r="C25" s="191"/>
      <c r="D25" s="343" t="s">
        <v>492</v>
      </c>
      <c r="E25" s="343"/>
      <c r="F25" s="343"/>
      <c r="G25" s="343"/>
      <c r="H25" s="343"/>
      <c r="I25" s="343"/>
      <c r="J25" s="343"/>
      <c r="K25" s="189"/>
    </row>
    <row r="26" spans="2:11" ht="15" customHeight="1">
      <c r="B26" s="192"/>
      <c r="C26" s="193"/>
      <c r="D26" s="343" t="s">
        <v>493</v>
      </c>
      <c r="E26" s="343"/>
      <c r="F26" s="343"/>
      <c r="G26" s="343"/>
      <c r="H26" s="343"/>
      <c r="I26" s="343"/>
      <c r="J26" s="343"/>
      <c r="K26" s="189"/>
    </row>
    <row r="27" spans="2:11" ht="12.75" customHeight="1">
      <c r="B27" s="192"/>
      <c r="C27" s="193"/>
      <c r="D27" s="193"/>
      <c r="E27" s="193"/>
      <c r="F27" s="193"/>
      <c r="G27" s="193"/>
      <c r="H27" s="193"/>
      <c r="I27" s="193"/>
      <c r="J27" s="193"/>
      <c r="K27" s="189"/>
    </row>
    <row r="28" spans="2:11" ht="15" customHeight="1">
      <c r="B28" s="192"/>
      <c r="C28" s="193"/>
      <c r="D28" s="343" t="s">
        <v>494</v>
      </c>
      <c r="E28" s="343"/>
      <c r="F28" s="343"/>
      <c r="G28" s="343"/>
      <c r="H28" s="343"/>
      <c r="I28" s="343"/>
      <c r="J28" s="343"/>
      <c r="K28" s="189"/>
    </row>
    <row r="29" spans="2:11" ht="15" customHeight="1">
      <c r="B29" s="192"/>
      <c r="C29" s="193"/>
      <c r="D29" s="343" t="s">
        <v>495</v>
      </c>
      <c r="E29" s="343"/>
      <c r="F29" s="343"/>
      <c r="G29" s="343"/>
      <c r="H29" s="343"/>
      <c r="I29" s="343"/>
      <c r="J29" s="343"/>
      <c r="K29" s="189"/>
    </row>
    <row r="30" spans="2:11" ht="12.75" customHeight="1">
      <c r="B30" s="192"/>
      <c r="C30" s="193"/>
      <c r="D30" s="193"/>
      <c r="E30" s="193"/>
      <c r="F30" s="193"/>
      <c r="G30" s="193"/>
      <c r="H30" s="193"/>
      <c r="I30" s="193"/>
      <c r="J30" s="193"/>
      <c r="K30" s="189"/>
    </row>
    <row r="31" spans="2:11" ht="15" customHeight="1">
      <c r="B31" s="192"/>
      <c r="C31" s="193"/>
      <c r="D31" s="343" t="s">
        <v>496</v>
      </c>
      <c r="E31" s="343"/>
      <c r="F31" s="343"/>
      <c r="G31" s="343"/>
      <c r="H31" s="343"/>
      <c r="I31" s="343"/>
      <c r="J31" s="343"/>
      <c r="K31" s="189"/>
    </row>
    <row r="32" spans="2:11" ht="15" customHeight="1">
      <c r="B32" s="192"/>
      <c r="C32" s="193"/>
      <c r="D32" s="343" t="s">
        <v>497</v>
      </c>
      <c r="E32" s="343"/>
      <c r="F32" s="343"/>
      <c r="G32" s="343"/>
      <c r="H32" s="343"/>
      <c r="I32" s="343"/>
      <c r="J32" s="343"/>
      <c r="K32" s="189"/>
    </row>
    <row r="33" spans="2:11" ht="15" customHeight="1">
      <c r="B33" s="192"/>
      <c r="C33" s="193"/>
      <c r="D33" s="343" t="s">
        <v>498</v>
      </c>
      <c r="E33" s="343"/>
      <c r="F33" s="343"/>
      <c r="G33" s="343"/>
      <c r="H33" s="343"/>
      <c r="I33" s="343"/>
      <c r="J33" s="343"/>
      <c r="K33" s="189"/>
    </row>
    <row r="34" spans="2:11" ht="15" customHeight="1">
      <c r="B34" s="192"/>
      <c r="C34" s="193"/>
      <c r="D34" s="191"/>
      <c r="E34" s="195" t="s">
        <v>102</v>
      </c>
      <c r="F34" s="191"/>
      <c r="G34" s="343" t="s">
        <v>499</v>
      </c>
      <c r="H34" s="343"/>
      <c r="I34" s="343"/>
      <c r="J34" s="343"/>
      <c r="K34" s="189"/>
    </row>
    <row r="35" spans="2:11" ht="30.75" customHeight="1">
      <c r="B35" s="192"/>
      <c r="C35" s="193"/>
      <c r="D35" s="191"/>
      <c r="E35" s="195" t="s">
        <v>500</v>
      </c>
      <c r="F35" s="191"/>
      <c r="G35" s="343" t="s">
        <v>501</v>
      </c>
      <c r="H35" s="343"/>
      <c r="I35" s="343"/>
      <c r="J35" s="343"/>
      <c r="K35" s="189"/>
    </row>
    <row r="36" spans="2:11" ht="15" customHeight="1">
      <c r="B36" s="192"/>
      <c r="C36" s="193"/>
      <c r="D36" s="191"/>
      <c r="E36" s="195" t="s">
        <v>47</v>
      </c>
      <c r="F36" s="191"/>
      <c r="G36" s="343" t="s">
        <v>502</v>
      </c>
      <c r="H36" s="343"/>
      <c r="I36" s="343"/>
      <c r="J36" s="343"/>
      <c r="K36" s="189"/>
    </row>
    <row r="37" spans="2:11" ht="15" customHeight="1">
      <c r="B37" s="192"/>
      <c r="C37" s="193"/>
      <c r="D37" s="191"/>
      <c r="E37" s="195" t="s">
        <v>103</v>
      </c>
      <c r="F37" s="191"/>
      <c r="G37" s="343" t="s">
        <v>503</v>
      </c>
      <c r="H37" s="343"/>
      <c r="I37" s="343"/>
      <c r="J37" s="343"/>
      <c r="K37" s="189"/>
    </row>
    <row r="38" spans="2:11" ht="15" customHeight="1">
      <c r="B38" s="192"/>
      <c r="C38" s="193"/>
      <c r="D38" s="191"/>
      <c r="E38" s="195" t="s">
        <v>104</v>
      </c>
      <c r="F38" s="191"/>
      <c r="G38" s="343" t="s">
        <v>504</v>
      </c>
      <c r="H38" s="343"/>
      <c r="I38" s="343"/>
      <c r="J38" s="343"/>
      <c r="K38" s="189"/>
    </row>
    <row r="39" spans="2:11" ht="15" customHeight="1">
      <c r="B39" s="192"/>
      <c r="C39" s="193"/>
      <c r="D39" s="191"/>
      <c r="E39" s="195" t="s">
        <v>105</v>
      </c>
      <c r="F39" s="191"/>
      <c r="G39" s="343" t="s">
        <v>505</v>
      </c>
      <c r="H39" s="343"/>
      <c r="I39" s="343"/>
      <c r="J39" s="343"/>
      <c r="K39" s="189"/>
    </row>
    <row r="40" spans="2:11" ht="15" customHeight="1">
      <c r="B40" s="192"/>
      <c r="C40" s="193"/>
      <c r="D40" s="191"/>
      <c r="E40" s="195" t="s">
        <v>506</v>
      </c>
      <c r="F40" s="191"/>
      <c r="G40" s="343" t="s">
        <v>507</v>
      </c>
      <c r="H40" s="343"/>
      <c r="I40" s="343"/>
      <c r="J40" s="343"/>
      <c r="K40" s="189"/>
    </row>
    <row r="41" spans="2:11" ht="15" customHeight="1">
      <c r="B41" s="192"/>
      <c r="C41" s="193"/>
      <c r="D41" s="191"/>
      <c r="E41" s="195"/>
      <c r="F41" s="191"/>
      <c r="G41" s="343" t="s">
        <v>508</v>
      </c>
      <c r="H41" s="343"/>
      <c r="I41" s="343"/>
      <c r="J41" s="343"/>
      <c r="K41" s="189"/>
    </row>
    <row r="42" spans="2:11" ht="15" customHeight="1">
      <c r="B42" s="192"/>
      <c r="C42" s="193"/>
      <c r="D42" s="191"/>
      <c r="E42" s="195" t="s">
        <v>509</v>
      </c>
      <c r="F42" s="191"/>
      <c r="G42" s="343" t="s">
        <v>510</v>
      </c>
      <c r="H42" s="343"/>
      <c r="I42" s="343"/>
      <c r="J42" s="343"/>
      <c r="K42" s="189"/>
    </row>
    <row r="43" spans="2:11" ht="15" customHeight="1">
      <c r="B43" s="192"/>
      <c r="C43" s="193"/>
      <c r="D43" s="191"/>
      <c r="E43" s="195" t="s">
        <v>107</v>
      </c>
      <c r="F43" s="191"/>
      <c r="G43" s="343" t="s">
        <v>511</v>
      </c>
      <c r="H43" s="343"/>
      <c r="I43" s="343"/>
      <c r="J43" s="343"/>
      <c r="K43" s="189"/>
    </row>
    <row r="44" spans="2:11" ht="12.75" customHeight="1">
      <c r="B44" s="192"/>
      <c r="C44" s="193"/>
      <c r="D44" s="191"/>
      <c r="E44" s="191"/>
      <c r="F44" s="191"/>
      <c r="G44" s="191"/>
      <c r="H44" s="191"/>
      <c r="I44" s="191"/>
      <c r="J44" s="191"/>
      <c r="K44" s="189"/>
    </row>
    <row r="45" spans="2:11" ht="15" customHeight="1">
      <c r="B45" s="192"/>
      <c r="C45" s="193"/>
      <c r="D45" s="343" t="s">
        <v>512</v>
      </c>
      <c r="E45" s="343"/>
      <c r="F45" s="343"/>
      <c r="G45" s="343"/>
      <c r="H45" s="343"/>
      <c r="I45" s="343"/>
      <c r="J45" s="343"/>
      <c r="K45" s="189"/>
    </row>
    <row r="46" spans="2:11" ht="15" customHeight="1">
      <c r="B46" s="192"/>
      <c r="C46" s="193"/>
      <c r="D46" s="193"/>
      <c r="E46" s="343" t="s">
        <v>513</v>
      </c>
      <c r="F46" s="343"/>
      <c r="G46" s="343"/>
      <c r="H46" s="343"/>
      <c r="I46" s="343"/>
      <c r="J46" s="343"/>
      <c r="K46" s="189"/>
    </row>
    <row r="47" spans="2:11" ht="15" customHeight="1">
      <c r="B47" s="192"/>
      <c r="C47" s="193"/>
      <c r="D47" s="193"/>
      <c r="E47" s="343" t="s">
        <v>514</v>
      </c>
      <c r="F47" s="343"/>
      <c r="G47" s="343"/>
      <c r="H47" s="343"/>
      <c r="I47" s="343"/>
      <c r="J47" s="343"/>
      <c r="K47" s="189"/>
    </row>
    <row r="48" spans="2:11" ht="15" customHeight="1">
      <c r="B48" s="192"/>
      <c r="C48" s="193"/>
      <c r="D48" s="193"/>
      <c r="E48" s="343" t="s">
        <v>515</v>
      </c>
      <c r="F48" s="343"/>
      <c r="G48" s="343"/>
      <c r="H48" s="343"/>
      <c r="I48" s="343"/>
      <c r="J48" s="343"/>
      <c r="K48" s="189"/>
    </row>
    <row r="49" spans="2:11" ht="15" customHeight="1">
      <c r="B49" s="192"/>
      <c r="C49" s="193"/>
      <c r="D49" s="343" t="s">
        <v>516</v>
      </c>
      <c r="E49" s="343"/>
      <c r="F49" s="343"/>
      <c r="G49" s="343"/>
      <c r="H49" s="343"/>
      <c r="I49" s="343"/>
      <c r="J49" s="343"/>
      <c r="K49" s="189"/>
    </row>
    <row r="50" spans="2:11" ht="25.5" customHeight="1">
      <c r="B50" s="188"/>
      <c r="C50" s="347" t="s">
        <v>517</v>
      </c>
      <c r="D50" s="347"/>
      <c r="E50" s="347"/>
      <c r="F50" s="347"/>
      <c r="G50" s="347"/>
      <c r="H50" s="347"/>
      <c r="I50" s="347"/>
      <c r="J50" s="347"/>
      <c r="K50" s="189"/>
    </row>
    <row r="51" spans="2:11" ht="5.25" customHeight="1">
      <c r="B51" s="188"/>
      <c r="C51" s="190"/>
      <c r="D51" s="190"/>
      <c r="E51" s="190"/>
      <c r="F51" s="190"/>
      <c r="G51" s="190"/>
      <c r="H51" s="190"/>
      <c r="I51" s="190"/>
      <c r="J51" s="190"/>
      <c r="K51" s="189"/>
    </row>
    <row r="52" spans="2:11" ht="15" customHeight="1">
      <c r="B52" s="188"/>
      <c r="C52" s="343" t="s">
        <v>518</v>
      </c>
      <c r="D52" s="343"/>
      <c r="E52" s="343"/>
      <c r="F52" s="343"/>
      <c r="G52" s="343"/>
      <c r="H52" s="343"/>
      <c r="I52" s="343"/>
      <c r="J52" s="343"/>
      <c r="K52" s="189"/>
    </row>
    <row r="53" spans="2:11" ht="15" customHeight="1">
      <c r="B53" s="188"/>
      <c r="C53" s="343" t="s">
        <v>519</v>
      </c>
      <c r="D53" s="343"/>
      <c r="E53" s="343"/>
      <c r="F53" s="343"/>
      <c r="G53" s="343"/>
      <c r="H53" s="343"/>
      <c r="I53" s="343"/>
      <c r="J53" s="343"/>
      <c r="K53" s="189"/>
    </row>
    <row r="54" spans="2:11" ht="12.75" customHeight="1">
      <c r="B54" s="188"/>
      <c r="C54" s="191"/>
      <c r="D54" s="191"/>
      <c r="E54" s="191"/>
      <c r="F54" s="191"/>
      <c r="G54" s="191"/>
      <c r="H54" s="191"/>
      <c r="I54" s="191"/>
      <c r="J54" s="191"/>
      <c r="K54" s="189"/>
    </row>
    <row r="55" spans="2:11" ht="15" customHeight="1">
      <c r="B55" s="188"/>
      <c r="C55" s="343" t="s">
        <v>520</v>
      </c>
      <c r="D55" s="343"/>
      <c r="E55" s="343"/>
      <c r="F55" s="343"/>
      <c r="G55" s="343"/>
      <c r="H55" s="343"/>
      <c r="I55" s="343"/>
      <c r="J55" s="343"/>
      <c r="K55" s="189"/>
    </row>
    <row r="56" spans="2:11" ht="15" customHeight="1">
      <c r="B56" s="188"/>
      <c r="C56" s="193"/>
      <c r="D56" s="343" t="s">
        <v>521</v>
      </c>
      <c r="E56" s="343"/>
      <c r="F56" s="343"/>
      <c r="G56" s="343"/>
      <c r="H56" s="343"/>
      <c r="I56" s="343"/>
      <c r="J56" s="343"/>
      <c r="K56" s="189"/>
    </row>
    <row r="57" spans="2:11" ht="15" customHeight="1">
      <c r="B57" s="188"/>
      <c r="C57" s="193"/>
      <c r="D57" s="343" t="s">
        <v>522</v>
      </c>
      <c r="E57" s="343"/>
      <c r="F57" s="343"/>
      <c r="G57" s="343"/>
      <c r="H57" s="343"/>
      <c r="I57" s="343"/>
      <c r="J57" s="343"/>
      <c r="K57" s="189"/>
    </row>
    <row r="58" spans="2:11" ht="15" customHeight="1">
      <c r="B58" s="188"/>
      <c r="C58" s="193"/>
      <c r="D58" s="343" t="s">
        <v>523</v>
      </c>
      <c r="E58" s="343"/>
      <c r="F58" s="343"/>
      <c r="G58" s="343"/>
      <c r="H58" s="343"/>
      <c r="I58" s="343"/>
      <c r="J58" s="343"/>
      <c r="K58" s="189"/>
    </row>
    <row r="59" spans="2:11" ht="15" customHeight="1">
      <c r="B59" s="188"/>
      <c r="C59" s="193"/>
      <c r="D59" s="343" t="s">
        <v>524</v>
      </c>
      <c r="E59" s="343"/>
      <c r="F59" s="343"/>
      <c r="G59" s="343"/>
      <c r="H59" s="343"/>
      <c r="I59" s="343"/>
      <c r="J59" s="343"/>
      <c r="K59" s="189"/>
    </row>
    <row r="60" spans="2:11" ht="15" customHeight="1">
      <c r="B60" s="188"/>
      <c r="C60" s="193"/>
      <c r="D60" s="344" t="s">
        <v>525</v>
      </c>
      <c r="E60" s="344"/>
      <c r="F60" s="344"/>
      <c r="G60" s="344"/>
      <c r="H60" s="344"/>
      <c r="I60" s="344"/>
      <c r="J60" s="344"/>
      <c r="K60" s="189"/>
    </row>
    <row r="61" spans="2:11" ht="15" customHeight="1">
      <c r="B61" s="188"/>
      <c r="C61" s="193"/>
      <c r="D61" s="343" t="s">
        <v>526</v>
      </c>
      <c r="E61" s="343"/>
      <c r="F61" s="343"/>
      <c r="G61" s="343"/>
      <c r="H61" s="343"/>
      <c r="I61" s="343"/>
      <c r="J61" s="343"/>
      <c r="K61" s="189"/>
    </row>
    <row r="62" spans="2:11" ht="12.75" customHeight="1">
      <c r="B62" s="188"/>
      <c r="C62" s="193"/>
      <c r="D62" s="193"/>
      <c r="E62" s="196"/>
      <c r="F62" s="193"/>
      <c r="G62" s="193"/>
      <c r="H62" s="193"/>
      <c r="I62" s="193"/>
      <c r="J62" s="193"/>
      <c r="K62" s="189"/>
    </row>
    <row r="63" spans="2:11" ht="15" customHeight="1">
      <c r="B63" s="188"/>
      <c r="C63" s="193"/>
      <c r="D63" s="343" t="s">
        <v>527</v>
      </c>
      <c r="E63" s="343"/>
      <c r="F63" s="343"/>
      <c r="G63" s="343"/>
      <c r="H63" s="343"/>
      <c r="I63" s="343"/>
      <c r="J63" s="343"/>
      <c r="K63" s="189"/>
    </row>
    <row r="64" spans="2:11" ht="15" customHeight="1">
      <c r="B64" s="188"/>
      <c r="C64" s="193"/>
      <c r="D64" s="344" t="s">
        <v>528</v>
      </c>
      <c r="E64" s="344"/>
      <c r="F64" s="344"/>
      <c r="G64" s="344"/>
      <c r="H64" s="344"/>
      <c r="I64" s="344"/>
      <c r="J64" s="344"/>
      <c r="K64" s="189"/>
    </row>
    <row r="65" spans="2:11" ht="15" customHeight="1">
      <c r="B65" s="188"/>
      <c r="C65" s="193"/>
      <c r="D65" s="343" t="s">
        <v>529</v>
      </c>
      <c r="E65" s="343"/>
      <c r="F65" s="343"/>
      <c r="G65" s="343"/>
      <c r="H65" s="343"/>
      <c r="I65" s="343"/>
      <c r="J65" s="343"/>
      <c r="K65" s="189"/>
    </row>
    <row r="66" spans="2:11" ht="15" customHeight="1">
      <c r="B66" s="188"/>
      <c r="C66" s="193"/>
      <c r="D66" s="343" t="s">
        <v>530</v>
      </c>
      <c r="E66" s="343"/>
      <c r="F66" s="343"/>
      <c r="G66" s="343"/>
      <c r="H66" s="343"/>
      <c r="I66" s="343"/>
      <c r="J66" s="343"/>
      <c r="K66" s="189"/>
    </row>
    <row r="67" spans="2:11" ht="15" customHeight="1">
      <c r="B67" s="188"/>
      <c r="C67" s="193"/>
      <c r="D67" s="343" t="s">
        <v>531</v>
      </c>
      <c r="E67" s="343"/>
      <c r="F67" s="343"/>
      <c r="G67" s="343"/>
      <c r="H67" s="343"/>
      <c r="I67" s="343"/>
      <c r="J67" s="343"/>
      <c r="K67" s="189"/>
    </row>
    <row r="68" spans="2:11" ht="15" customHeight="1">
      <c r="B68" s="188"/>
      <c r="C68" s="193"/>
      <c r="D68" s="343" t="s">
        <v>532</v>
      </c>
      <c r="E68" s="343"/>
      <c r="F68" s="343"/>
      <c r="G68" s="343"/>
      <c r="H68" s="343"/>
      <c r="I68" s="343"/>
      <c r="J68" s="343"/>
      <c r="K68" s="189"/>
    </row>
    <row r="69" spans="2:11" ht="12.75" customHeight="1">
      <c r="B69" s="197"/>
      <c r="C69" s="198"/>
      <c r="D69" s="198"/>
      <c r="E69" s="198"/>
      <c r="F69" s="198"/>
      <c r="G69" s="198"/>
      <c r="H69" s="198"/>
      <c r="I69" s="198"/>
      <c r="J69" s="198"/>
      <c r="K69" s="199"/>
    </row>
    <row r="70" spans="2:11" ht="18.75" customHeight="1">
      <c r="B70" s="200"/>
      <c r="C70" s="200"/>
      <c r="D70" s="200"/>
      <c r="E70" s="200"/>
      <c r="F70" s="200"/>
      <c r="G70" s="200"/>
      <c r="H70" s="200"/>
      <c r="I70" s="200"/>
      <c r="J70" s="200"/>
      <c r="K70" s="201"/>
    </row>
    <row r="71" spans="2:11" ht="18.75" customHeight="1">
      <c r="B71" s="201"/>
      <c r="C71" s="201"/>
      <c r="D71" s="201"/>
      <c r="E71" s="201"/>
      <c r="F71" s="201"/>
      <c r="G71" s="201"/>
      <c r="H71" s="201"/>
      <c r="I71" s="201"/>
      <c r="J71" s="201"/>
      <c r="K71" s="201"/>
    </row>
    <row r="72" spans="2:11" ht="7.5" customHeight="1">
      <c r="B72" s="202"/>
      <c r="C72" s="203"/>
      <c r="D72" s="203"/>
      <c r="E72" s="203"/>
      <c r="F72" s="203"/>
      <c r="G72" s="203"/>
      <c r="H72" s="203"/>
      <c r="I72" s="203"/>
      <c r="J72" s="203"/>
      <c r="K72" s="204"/>
    </row>
    <row r="73" spans="2:11" ht="45" customHeight="1">
      <c r="B73" s="205"/>
      <c r="C73" s="345" t="s">
        <v>86</v>
      </c>
      <c r="D73" s="345"/>
      <c r="E73" s="345"/>
      <c r="F73" s="345"/>
      <c r="G73" s="345"/>
      <c r="H73" s="345"/>
      <c r="I73" s="345"/>
      <c r="J73" s="345"/>
      <c r="K73" s="206"/>
    </row>
    <row r="74" spans="2:11" ht="17.25" customHeight="1">
      <c r="B74" s="205"/>
      <c r="C74" s="207" t="s">
        <v>533</v>
      </c>
      <c r="D74" s="207"/>
      <c r="E74" s="207"/>
      <c r="F74" s="207" t="s">
        <v>534</v>
      </c>
      <c r="G74" s="208"/>
      <c r="H74" s="207" t="s">
        <v>103</v>
      </c>
      <c r="I74" s="207" t="s">
        <v>51</v>
      </c>
      <c r="J74" s="207" t="s">
        <v>535</v>
      </c>
      <c r="K74" s="206"/>
    </row>
    <row r="75" spans="2:11" ht="17.25" customHeight="1">
      <c r="B75" s="205"/>
      <c r="C75" s="209" t="s">
        <v>536</v>
      </c>
      <c r="D75" s="209"/>
      <c r="E75" s="209"/>
      <c r="F75" s="210" t="s">
        <v>537</v>
      </c>
      <c r="G75" s="211"/>
      <c r="H75" s="209"/>
      <c r="I75" s="209"/>
      <c r="J75" s="209" t="s">
        <v>538</v>
      </c>
      <c r="K75" s="206"/>
    </row>
    <row r="76" spans="2:11" ht="5.25" customHeight="1">
      <c r="B76" s="205"/>
      <c r="C76" s="212"/>
      <c r="D76" s="212"/>
      <c r="E76" s="212"/>
      <c r="F76" s="212"/>
      <c r="G76" s="213"/>
      <c r="H76" s="212"/>
      <c r="I76" s="212"/>
      <c r="J76" s="212"/>
      <c r="K76" s="206"/>
    </row>
    <row r="77" spans="2:11" ht="15" customHeight="1">
      <c r="B77" s="205"/>
      <c r="C77" s="195" t="s">
        <v>47</v>
      </c>
      <c r="D77" s="212"/>
      <c r="E77" s="212"/>
      <c r="F77" s="214" t="s">
        <v>539</v>
      </c>
      <c r="G77" s="213"/>
      <c r="H77" s="195" t="s">
        <v>540</v>
      </c>
      <c r="I77" s="195" t="s">
        <v>541</v>
      </c>
      <c r="J77" s="195">
        <v>20</v>
      </c>
      <c r="K77" s="206"/>
    </row>
    <row r="78" spans="2:11" ht="15" customHeight="1">
      <c r="B78" s="205"/>
      <c r="C78" s="195" t="s">
        <v>542</v>
      </c>
      <c r="D78" s="195"/>
      <c r="E78" s="195"/>
      <c r="F78" s="214" t="s">
        <v>539</v>
      </c>
      <c r="G78" s="213"/>
      <c r="H78" s="195" t="s">
        <v>543</v>
      </c>
      <c r="I78" s="195" t="s">
        <v>541</v>
      </c>
      <c r="J78" s="195">
        <v>120</v>
      </c>
      <c r="K78" s="206"/>
    </row>
    <row r="79" spans="2:11" ht="15" customHeight="1">
      <c r="B79" s="215"/>
      <c r="C79" s="195" t="s">
        <v>544</v>
      </c>
      <c r="D79" s="195"/>
      <c r="E79" s="195"/>
      <c r="F79" s="214" t="s">
        <v>545</v>
      </c>
      <c r="G79" s="213"/>
      <c r="H79" s="195" t="s">
        <v>546</v>
      </c>
      <c r="I79" s="195" t="s">
        <v>541</v>
      </c>
      <c r="J79" s="195">
        <v>50</v>
      </c>
      <c r="K79" s="206"/>
    </row>
    <row r="80" spans="2:11" ht="15" customHeight="1">
      <c r="B80" s="215"/>
      <c r="C80" s="195" t="s">
        <v>547</v>
      </c>
      <c r="D80" s="195"/>
      <c r="E80" s="195"/>
      <c r="F80" s="214" t="s">
        <v>539</v>
      </c>
      <c r="G80" s="213"/>
      <c r="H80" s="195" t="s">
        <v>548</v>
      </c>
      <c r="I80" s="195" t="s">
        <v>549</v>
      </c>
      <c r="J80" s="195"/>
      <c r="K80" s="206"/>
    </row>
    <row r="81" spans="2:11" ht="15" customHeight="1">
      <c r="B81" s="215"/>
      <c r="C81" s="216" t="s">
        <v>550</v>
      </c>
      <c r="D81" s="216"/>
      <c r="E81" s="216"/>
      <c r="F81" s="217" t="s">
        <v>545</v>
      </c>
      <c r="G81" s="216"/>
      <c r="H81" s="216" t="s">
        <v>551</v>
      </c>
      <c r="I81" s="216" t="s">
        <v>541</v>
      </c>
      <c r="J81" s="216">
        <v>15</v>
      </c>
      <c r="K81" s="206"/>
    </row>
    <row r="82" spans="2:11" ht="15" customHeight="1">
      <c r="B82" s="215"/>
      <c r="C82" s="216" t="s">
        <v>552</v>
      </c>
      <c r="D82" s="216"/>
      <c r="E82" s="216"/>
      <c r="F82" s="217" t="s">
        <v>545</v>
      </c>
      <c r="G82" s="216"/>
      <c r="H82" s="216" t="s">
        <v>553</v>
      </c>
      <c r="I82" s="216" t="s">
        <v>541</v>
      </c>
      <c r="J82" s="216">
        <v>15</v>
      </c>
      <c r="K82" s="206"/>
    </row>
    <row r="83" spans="2:11" ht="15" customHeight="1">
      <c r="B83" s="215"/>
      <c r="C83" s="216" t="s">
        <v>554</v>
      </c>
      <c r="D83" s="216"/>
      <c r="E83" s="216"/>
      <c r="F83" s="217" t="s">
        <v>545</v>
      </c>
      <c r="G83" s="216"/>
      <c r="H83" s="216" t="s">
        <v>555</v>
      </c>
      <c r="I83" s="216" t="s">
        <v>541</v>
      </c>
      <c r="J83" s="216">
        <v>20</v>
      </c>
      <c r="K83" s="206"/>
    </row>
    <row r="84" spans="2:11" ht="15" customHeight="1">
      <c r="B84" s="215"/>
      <c r="C84" s="216" t="s">
        <v>556</v>
      </c>
      <c r="D84" s="216"/>
      <c r="E84" s="216"/>
      <c r="F84" s="217" t="s">
        <v>545</v>
      </c>
      <c r="G84" s="216"/>
      <c r="H84" s="216" t="s">
        <v>557</v>
      </c>
      <c r="I84" s="216" t="s">
        <v>541</v>
      </c>
      <c r="J84" s="216">
        <v>20</v>
      </c>
      <c r="K84" s="206"/>
    </row>
    <row r="85" spans="2:11" ht="15" customHeight="1">
      <c r="B85" s="215"/>
      <c r="C85" s="195" t="s">
        <v>558</v>
      </c>
      <c r="D85" s="195"/>
      <c r="E85" s="195"/>
      <c r="F85" s="214" t="s">
        <v>545</v>
      </c>
      <c r="G85" s="213"/>
      <c r="H85" s="195" t="s">
        <v>559</v>
      </c>
      <c r="I85" s="195" t="s">
        <v>541</v>
      </c>
      <c r="J85" s="195">
        <v>50</v>
      </c>
      <c r="K85" s="206"/>
    </row>
    <row r="86" spans="2:11" ht="15" customHeight="1">
      <c r="B86" s="215"/>
      <c r="C86" s="195" t="s">
        <v>560</v>
      </c>
      <c r="D86" s="195"/>
      <c r="E86" s="195"/>
      <c r="F86" s="214" t="s">
        <v>545</v>
      </c>
      <c r="G86" s="213"/>
      <c r="H86" s="195" t="s">
        <v>561</v>
      </c>
      <c r="I86" s="195" t="s">
        <v>541</v>
      </c>
      <c r="J86" s="195">
        <v>20</v>
      </c>
      <c r="K86" s="206"/>
    </row>
    <row r="87" spans="2:11" ht="15" customHeight="1">
      <c r="B87" s="215"/>
      <c r="C87" s="195" t="s">
        <v>562</v>
      </c>
      <c r="D87" s="195"/>
      <c r="E87" s="195"/>
      <c r="F87" s="214" t="s">
        <v>545</v>
      </c>
      <c r="G87" s="213"/>
      <c r="H87" s="195" t="s">
        <v>563</v>
      </c>
      <c r="I87" s="195" t="s">
        <v>541</v>
      </c>
      <c r="J87" s="195">
        <v>20</v>
      </c>
      <c r="K87" s="206"/>
    </row>
    <row r="88" spans="2:11" ht="15" customHeight="1">
      <c r="B88" s="215"/>
      <c r="C88" s="195" t="s">
        <v>564</v>
      </c>
      <c r="D88" s="195"/>
      <c r="E88" s="195"/>
      <c r="F88" s="214" t="s">
        <v>545</v>
      </c>
      <c r="G88" s="213"/>
      <c r="H88" s="195" t="s">
        <v>565</v>
      </c>
      <c r="I88" s="195" t="s">
        <v>541</v>
      </c>
      <c r="J88" s="195">
        <v>50</v>
      </c>
      <c r="K88" s="206"/>
    </row>
    <row r="89" spans="2:11" ht="15" customHeight="1">
      <c r="B89" s="215"/>
      <c r="C89" s="195" t="s">
        <v>566</v>
      </c>
      <c r="D89" s="195"/>
      <c r="E89" s="195"/>
      <c r="F89" s="214" t="s">
        <v>545</v>
      </c>
      <c r="G89" s="213"/>
      <c r="H89" s="195" t="s">
        <v>566</v>
      </c>
      <c r="I89" s="195" t="s">
        <v>541</v>
      </c>
      <c r="J89" s="195">
        <v>50</v>
      </c>
      <c r="K89" s="206"/>
    </row>
    <row r="90" spans="2:11" ht="15" customHeight="1">
      <c r="B90" s="215"/>
      <c r="C90" s="195" t="s">
        <v>108</v>
      </c>
      <c r="D90" s="195"/>
      <c r="E90" s="195"/>
      <c r="F90" s="214" t="s">
        <v>545</v>
      </c>
      <c r="G90" s="213"/>
      <c r="H90" s="195" t="s">
        <v>567</v>
      </c>
      <c r="I90" s="195" t="s">
        <v>541</v>
      </c>
      <c r="J90" s="195">
        <v>255</v>
      </c>
      <c r="K90" s="206"/>
    </row>
    <row r="91" spans="2:11" ht="15" customHeight="1">
      <c r="B91" s="215"/>
      <c r="C91" s="195" t="s">
        <v>568</v>
      </c>
      <c r="D91" s="195"/>
      <c r="E91" s="195"/>
      <c r="F91" s="214" t="s">
        <v>539</v>
      </c>
      <c r="G91" s="213"/>
      <c r="H91" s="195" t="s">
        <v>569</v>
      </c>
      <c r="I91" s="195" t="s">
        <v>570</v>
      </c>
      <c r="J91" s="195"/>
      <c r="K91" s="206"/>
    </row>
    <row r="92" spans="2:11" ht="15" customHeight="1">
      <c r="B92" s="215"/>
      <c r="C92" s="195" t="s">
        <v>571</v>
      </c>
      <c r="D92" s="195"/>
      <c r="E92" s="195"/>
      <c r="F92" s="214" t="s">
        <v>539</v>
      </c>
      <c r="G92" s="213"/>
      <c r="H92" s="195" t="s">
        <v>572</v>
      </c>
      <c r="I92" s="195" t="s">
        <v>573</v>
      </c>
      <c r="J92" s="195"/>
      <c r="K92" s="206"/>
    </row>
    <row r="93" spans="2:11" ht="15" customHeight="1">
      <c r="B93" s="215"/>
      <c r="C93" s="195" t="s">
        <v>574</v>
      </c>
      <c r="D93" s="195"/>
      <c r="E93" s="195"/>
      <c r="F93" s="214" t="s">
        <v>539</v>
      </c>
      <c r="G93" s="213"/>
      <c r="H93" s="195" t="s">
        <v>574</v>
      </c>
      <c r="I93" s="195" t="s">
        <v>573</v>
      </c>
      <c r="J93" s="195"/>
      <c r="K93" s="206"/>
    </row>
    <row r="94" spans="2:11" ht="15" customHeight="1">
      <c r="B94" s="215"/>
      <c r="C94" s="195" t="s">
        <v>32</v>
      </c>
      <c r="D94" s="195"/>
      <c r="E94" s="195"/>
      <c r="F94" s="214" t="s">
        <v>539</v>
      </c>
      <c r="G94" s="213"/>
      <c r="H94" s="195" t="s">
        <v>575</v>
      </c>
      <c r="I94" s="195" t="s">
        <v>573</v>
      </c>
      <c r="J94" s="195"/>
      <c r="K94" s="206"/>
    </row>
    <row r="95" spans="2:11" ht="15" customHeight="1">
      <c r="B95" s="215"/>
      <c r="C95" s="195" t="s">
        <v>42</v>
      </c>
      <c r="D95" s="195"/>
      <c r="E95" s="195"/>
      <c r="F95" s="214" t="s">
        <v>539</v>
      </c>
      <c r="G95" s="213"/>
      <c r="H95" s="195" t="s">
        <v>576</v>
      </c>
      <c r="I95" s="195" t="s">
        <v>573</v>
      </c>
      <c r="J95" s="195"/>
      <c r="K95" s="206"/>
    </row>
    <row r="96" spans="2:11" ht="15" customHeight="1">
      <c r="B96" s="218"/>
      <c r="C96" s="219"/>
      <c r="D96" s="219"/>
      <c r="E96" s="219"/>
      <c r="F96" s="219"/>
      <c r="G96" s="219"/>
      <c r="H96" s="219"/>
      <c r="I96" s="219"/>
      <c r="J96" s="219"/>
      <c r="K96" s="220"/>
    </row>
    <row r="97" spans="2:11" ht="18.75" customHeight="1">
      <c r="B97" s="221"/>
      <c r="C97" s="222"/>
      <c r="D97" s="222"/>
      <c r="E97" s="222"/>
      <c r="F97" s="222"/>
      <c r="G97" s="222"/>
      <c r="H97" s="222"/>
      <c r="I97" s="222"/>
      <c r="J97" s="222"/>
      <c r="K97" s="221"/>
    </row>
    <row r="98" spans="2:11" ht="18.75" customHeight="1">
      <c r="B98" s="201"/>
      <c r="C98" s="201"/>
      <c r="D98" s="201"/>
      <c r="E98" s="201"/>
      <c r="F98" s="201"/>
      <c r="G98" s="201"/>
      <c r="H98" s="201"/>
      <c r="I98" s="201"/>
      <c r="J98" s="201"/>
      <c r="K98" s="201"/>
    </row>
    <row r="99" spans="2:11" ht="7.5" customHeight="1">
      <c r="B99" s="202"/>
      <c r="C99" s="203"/>
      <c r="D99" s="203"/>
      <c r="E99" s="203"/>
      <c r="F99" s="203"/>
      <c r="G99" s="203"/>
      <c r="H99" s="203"/>
      <c r="I99" s="203"/>
      <c r="J99" s="203"/>
      <c r="K99" s="204"/>
    </row>
    <row r="100" spans="2:11" ht="45" customHeight="1">
      <c r="B100" s="205"/>
      <c r="C100" s="345" t="s">
        <v>577</v>
      </c>
      <c r="D100" s="345"/>
      <c r="E100" s="345"/>
      <c r="F100" s="345"/>
      <c r="G100" s="345"/>
      <c r="H100" s="345"/>
      <c r="I100" s="345"/>
      <c r="J100" s="345"/>
      <c r="K100" s="206"/>
    </row>
    <row r="101" spans="2:11" ht="17.25" customHeight="1">
      <c r="B101" s="205"/>
      <c r="C101" s="207" t="s">
        <v>533</v>
      </c>
      <c r="D101" s="207"/>
      <c r="E101" s="207"/>
      <c r="F101" s="207" t="s">
        <v>534</v>
      </c>
      <c r="G101" s="208"/>
      <c r="H101" s="207" t="s">
        <v>103</v>
      </c>
      <c r="I101" s="207" t="s">
        <v>51</v>
      </c>
      <c r="J101" s="207" t="s">
        <v>535</v>
      </c>
      <c r="K101" s="206"/>
    </row>
    <row r="102" spans="2:11" ht="17.25" customHeight="1">
      <c r="B102" s="205"/>
      <c r="C102" s="209" t="s">
        <v>536</v>
      </c>
      <c r="D102" s="209"/>
      <c r="E102" s="209"/>
      <c r="F102" s="210" t="s">
        <v>537</v>
      </c>
      <c r="G102" s="211"/>
      <c r="H102" s="209"/>
      <c r="I102" s="209"/>
      <c r="J102" s="209" t="s">
        <v>538</v>
      </c>
      <c r="K102" s="206"/>
    </row>
    <row r="103" spans="2:11" ht="5.25" customHeight="1">
      <c r="B103" s="205"/>
      <c r="C103" s="207"/>
      <c r="D103" s="207"/>
      <c r="E103" s="207"/>
      <c r="F103" s="207"/>
      <c r="G103" s="223"/>
      <c r="H103" s="207"/>
      <c r="I103" s="207"/>
      <c r="J103" s="207"/>
      <c r="K103" s="206"/>
    </row>
    <row r="104" spans="2:11" ht="15" customHeight="1">
      <c r="B104" s="205"/>
      <c r="C104" s="195" t="s">
        <v>47</v>
      </c>
      <c r="D104" s="212"/>
      <c r="E104" s="212"/>
      <c r="F104" s="214" t="s">
        <v>539</v>
      </c>
      <c r="G104" s="223"/>
      <c r="H104" s="195" t="s">
        <v>578</v>
      </c>
      <c r="I104" s="195" t="s">
        <v>541</v>
      </c>
      <c r="J104" s="195">
        <v>20</v>
      </c>
      <c r="K104" s="206"/>
    </row>
    <row r="105" spans="2:11" ht="15" customHeight="1">
      <c r="B105" s="205"/>
      <c r="C105" s="195" t="s">
        <v>542</v>
      </c>
      <c r="D105" s="195"/>
      <c r="E105" s="195"/>
      <c r="F105" s="214" t="s">
        <v>539</v>
      </c>
      <c r="G105" s="195"/>
      <c r="H105" s="195" t="s">
        <v>578</v>
      </c>
      <c r="I105" s="195" t="s">
        <v>541</v>
      </c>
      <c r="J105" s="195">
        <v>120</v>
      </c>
      <c r="K105" s="206"/>
    </row>
    <row r="106" spans="2:11" ht="15" customHeight="1">
      <c r="B106" s="215"/>
      <c r="C106" s="195" t="s">
        <v>544</v>
      </c>
      <c r="D106" s="195"/>
      <c r="E106" s="195"/>
      <c r="F106" s="214" t="s">
        <v>545</v>
      </c>
      <c r="G106" s="195"/>
      <c r="H106" s="195" t="s">
        <v>578</v>
      </c>
      <c r="I106" s="195" t="s">
        <v>541</v>
      </c>
      <c r="J106" s="195">
        <v>50</v>
      </c>
      <c r="K106" s="206"/>
    </row>
    <row r="107" spans="2:11" ht="15" customHeight="1">
      <c r="B107" s="215"/>
      <c r="C107" s="195" t="s">
        <v>547</v>
      </c>
      <c r="D107" s="195"/>
      <c r="E107" s="195"/>
      <c r="F107" s="214" t="s">
        <v>539</v>
      </c>
      <c r="G107" s="195"/>
      <c r="H107" s="195" t="s">
        <v>578</v>
      </c>
      <c r="I107" s="195" t="s">
        <v>549</v>
      </c>
      <c r="J107" s="195"/>
      <c r="K107" s="206"/>
    </row>
    <row r="108" spans="2:11" ht="15" customHeight="1">
      <c r="B108" s="215"/>
      <c r="C108" s="195" t="s">
        <v>558</v>
      </c>
      <c r="D108" s="195"/>
      <c r="E108" s="195"/>
      <c r="F108" s="214" t="s">
        <v>545</v>
      </c>
      <c r="G108" s="195"/>
      <c r="H108" s="195" t="s">
        <v>578</v>
      </c>
      <c r="I108" s="195" t="s">
        <v>541</v>
      </c>
      <c r="J108" s="195">
        <v>50</v>
      </c>
      <c r="K108" s="206"/>
    </row>
    <row r="109" spans="2:11" ht="15" customHeight="1">
      <c r="B109" s="215"/>
      <c r="C109" s="195" t="s">
        <v>566</v>
      </c>
      <c r="D109" s="195"/>
      <c r="E109" s="195"/>
      <c r="F109" s="214" t="s">
        <v>545</v>
      </c>
      <c r="G109" s="195"/>
      <c r="H109" s="195" t="s">
        <v>578</v>
      </c>
      <c r="I109" s="195" t="s">
        <v>541</v>
      </c>
      <c r="J109" s="195">
        <v>50</v>
      </c>
      <c r="K109" s="206"/>
    </row>
    <row r="110" spans="2:11" ht="15" customHeight="1">
      <c r="B110" s="215"/>
      <c r="C110" s="195" t="s">
        <v>564</v>
      </c>
      <c r="D110" s="195"/>
      <c r="E110" s="195"/>
      <c r="F110" s="214" t="s">
        <v>545</v>
      </c>
      <c r="G110" s="195"/>
      <c r="H110" s="195" t="s">
        <v>578</v>
      </c>
      <c r="I110" s="195" t="s">
        <v>541</v>
      </c>
      <c r="J110" s="195">
        <v>50</v>
      </c>
      <c r="K110" s="206"/>
    </row>
    <row r="111" spans="2:11" ht="15" customHeight="1">
      <c r="B111" s="215"/>
      <c r="C111" s="195" t="s">
        <v>47</v>
      </c>
      <c r="D111" s="195"/>
      <c r="E111" s="195"/>
      <c r="F111" s="214" t="s">
        <v>539</v>
      </c>
      <c r="G111" s="195"/>
      <c r="H111" s="195" t="s">
        <v>579</v>
      </c>
      <c r="I111" s="195" t="s">
        <v>541</v>
      </c>
      <c r="J111" s="195">
        <v>20</v>
      </c>
      <c r="K111" s="206"/>
    </row>
    <row r="112" spans="2:11" ht="15" customHeight="1">
      <c r="B112" s="215"/>
      <c r="C112" s="195" t="s">
        <v>580</v>
      </c>
      <c r="D112" s="195"/>
      <c r="E112" s="195"/>
      <c r="F112" s="214" t="s">
        <v>539</v>
      </c>
      <c r="G112" s="195"/>
      <c r="H112" s="195" t="s">
        <v>581</v>
      </c>
      <c r="I112" s="195" t="s">
        <v>541</v>
      </c>
      <c r="J112" s="195">
        <v>120</v>
      </c>
      <c r="K112" s="206"/>
    </row>
    <row r="113" spans="2:11" ht="15" customHeight="1">
      <c r="B113" s="215"/>
      <c r="C113" s="195" t="s">
        <v>32</v>
      </c>
      <c r="D113" s="195"/>
      <c r="E113" s="195"/>
      <c r="F113" s="214" t="s">
        <v>539</v>
      </c>
      <c r="G113" s="195"/>
      <c r="H113" s="195" t="s">
        <v>582</v>
      </c>
      <c r="I113" s="195" t="s">
        <v>573</v>
      </c>
      <c r="J113" s="195"/>
      <c r="K113" s="206"/>
    </row>
    <row r="114" spans="2:11" ht="15" customHeight="1">
      <c r="B114" s="215"/>
      <c r="C114" s="195" t="s">
        <v>42</v>
      </c>
      <c r="D114" s="195"/>
      <c r="E114" s="195"/>
      <c r="F114" s="214" t="s">
        <v>539</v>
      </c>
      <c r="G114" s="195"/>
      <c r="H114" s="195" t="s">
        <v>583</v>
      </c>
      <c r="I114" s="195" t="s">
        <v>573</v>
      </c>
      <c r="J114" s="195"/>
      <c r="K114" s="206"/>
    </row>
    <row r="115" spans="2:11" ht="15" customHeight="1">
      <c r="B115" s="215"/>
      <c r="C115" s="195" t="s">
        <v>51</v>
      </c>
      <c r="D115" s="195"/>
      <c r="E115" s="195"/>
      <c r="F115" s="214" t="s">
        <v>539</v>
      </c>
      <c r="G115" s="195"/>
      <c r="H115" s="195" t="s">
        <v>584</v>
      </c>
      <c r="I115" s="195" t="s">
        <v>585</v>
      </c>
      <c r="J115" s="195"/>
      <c r="K115" s="206"/>
    </row>
    <row r="116" spans="2:11" ht="15" customHeight="1">
      <c r="B116" s="218"/>
      <c r="C116" s="224"/>
      <c r="D116" s="224"/>
      <c r="E116" s="224"/>
      <c r="F116" s="224"/>
      <c r="G116" s="224"/>
      <c r="H116" s="224"/>
      <c r="I116" s="224"/>
      <c r="J116" s="224"/>
      <c r="K116" s="220"/>
    </row>
    <row r="117" spans="2:11" ht="18.75" customHeight="1">
      <c r="B117" s="225"/>
      <c r="C117" s="191"/>
      <c r="D117" s="191"/>
      <c r="E117" s="191"/>
      <c r="F117" s="226"/>
      <c r="G117" s="191"/>
      <c r="H117" s="191"/>
      <c r="I117" s="191"/>
      <c r="J117" s="191"/>
      <c r="K117" s="225"/>
    </row>
    <row r="118" spans="2:11" ht="18.75" customHeight="1">
      <c r="B118" s="201"/>
      <c r="C118" s="201"/>
      <c r="D118" s="201"/>
      <c r="E118" s="201"/>
      <c r="F118" s="201"/>
      <c r="G118" s="201"/>
      <c r="H118" s="201"/>
      <c r="I118" s="201"/>
      <c r="J118" s="201"/>
      <c r="K118" s="201"/>
    </row>
    <row r="119" spans="2:11" ht="7.5" customHeight="1">
      <c r="B119" s="227"/>
      <c r="C119" s="228"/>
      <c r="D119" s="228"/>
      <c r="E119" s="228"/>
      <c r="F119" s="228"/>
      <c r="G119" s="228"/>
      <c r="H119" s="228"/>
      <c r="I119" s="228"/>
      <c r="J119" s="228"/>
      <c r="K119" s="229"/>
    </row>
    <row r="120" spans="2:11" ht="45" customHeight="1">
      <c r="B120" s="230"/>
      <c r="C120" s="340" t="s">
        <v>586</v>
      </c>
      <c r="D120" s="340"/>
      <c r="E120" s="340"/>
      <c r="F120" s="340"/>
      <c r="G120" s="340"/>
      <c r="H120" s="340"/>
      <c r="I120" s="340"/>
      <c r="J120" s="340"/>
      <c r="K120" s="231"/>
    </row>
    <row r="121" spans="2:11" ht="17.25" customHeight="1">
      <c r="B121" s="232"/>
      <c r="C121" s="207" t="s">
        <v>533</v>
      </c>
      <c r="D121" s="207"/>
      <c r="E121" s="207"/>
      <c r="F121" s="207" t="s">
        <v>534</v>
      </c>
      <c r="G121" s="208"/>
      <c r="H121" s="207" t="s">
        <v>103</v>
      </c>
      <c r="I121" s="207" t="s">
        <v>51</v>
      </c>
      <c r="J121" s="207" t="s">
        <v>535</v>
      </c>
      <c r="K121" s="233"/>
    </row>
    <row r="122" spans="2:11" ht="17.25" customHeight="1">
      <c r="B122" s="232"/>
      <c r="C122" s="209" t="s">
        <v>536</v>
      </c>
      <c r="D122" s="209"/>
      <c r="E122" s="209"/>
      <c r="F122" s="210" t="s">
        <v>537</v>
      </c>
      <c r="G122" s="211"/>
      <c r="H122" s="209"/>
      <c r="I122" s="209"/>
      <c r="J122" s="209" t="s">
        <v>538</v>
      </c>
      <c r="K122" s="233"/>
    </row>
    <row r="123" spans="2:11" ht="5.25" customHeight="1">
      <c r="B123" s="234"/>
      <c r="C123" s="212"/>
      <c r="D123" s="212"/>
      <c r="E123" s="212"/>
      <c r="F123" s="212"/>
      <c r="G123" s="195"/>
      <c r="H123" s="212"/>
      <c r="I123" s="212"/>
      <c r="J123" s="212"/>
      <c r="K123" s="235"/>
    </row>
    <row r="124" spans="2:11" ht="15" customHeight="1">
      <c r="B124" s="234"/>
      <c r="C124" s="195" t="s">
        <v>542</v>
      </c>
      <c r="D124" s="212"/>
      <c r="E124" s="212"/>
      <c r="F124" s="214" t="s">
        <v>539</v>
      </c>
      <c r="G124" s="195"/>
      <c r="H124" s="195" t="s">
        <v>578</v>
      </c>
      <c r="I124" s="195" t="s">
        <v>541</v>
      </c>
      <c r="J124" s="195">
        <v>120</v>
      </c>
      <c r="K124" s="236"/>
    </row>
    <row r="125" spans="2:11" ht="15" customHeight="1">
      <c r="B125" s="234"/>
      <c r="C125" s="195" t="s">
        <v>587</v>
      </c>
      <c r="D125" s="195"/>
      <c r="E125" s="195"/>
      <c r="F125" s="214" t="s">
        <v>539</v>
      </c>
      <c r="G125" s="195"/>
      <c r="H125" s="195" t="s">
        <v>588</v>
      </c>
      <c r="I125" s="195" t="s">
        <v>541</v>
      </c>
      <c r="J125" s="195" t="s">
        <v>589</v>
      </c>
      <c r="K125" s="236"/>
    </row>
    <row r="126" spans="2:11" ht="15" customHeight="1">
      <c r="B126" s="234"/>
      <c r="C126" s="195" t="s">
        <v>488</v>
      </c>
      <c r="D126" s="195"/>
      <c r="E126" s="195"/>
      <c r="F126" s="214" t="s">
        <v>539</v>
      </c>
      <c r="G126" s="195"/>
      <c r="H126" s="195" t="s">
        <v>590</v>
      </c>
      <c r="I126" s="195" t="s">
        <v>541</v>
      </c>
      <c r="J126" s="195" t="s">
        <v>589</v>
      </c>
      <c r="K126" s="236"/>
    </row>
    <row r="127" spans="2:11" ht="15" customHeight="1">
      <c r="B127" s="234"/>
      <c r="C127" s="195" t="s">
        <v>550</v>
      </c>
      <c r="D127" s="195"/>
      <c r="E127" s="195"/>
      <c r="F127" s="214" t="s">
        <v>545</v>
      </c>
      <c r="G127" s="195"/>
      <c r="H127" s="195" t="s">
        <v>551</v>
      </c>
      <c r="I127" s="195" t="s">
        <v>541</v>
      </c>
      <c r="J127" s="195">
        <v>15</v>
      </c>
      <c r="K127" s="236"/>
    </row>
    <row r="128" spans="2:11" ht="15" customHeight="1">
      <c r="B128" s="234"/>
      <c r="C128" s="216" t="s">
        <v>552</v>
      </c>
      <c r="D128" s="216"/>
      <c r="E128" s="216"/>
      <c r="F128" s="217" t="s">
        <v>545</v>
      </c>
      <c r="G128" s="216"/>
      <c r="H128" s="216" t="s">
        <v>553</v>
      </c>
      <c r="I128" s="216" t="s">
        <v>541</v>
      </c>
      <c r="J128" s="216">
        <v>15</v>
      </c>
      <c r="K128" s="236"/>
    </row>
    <row r="129" spans="2:11" ht="15" customHeight="1">
      <c r="B129" s="234"/>
      <c r="C129" s="216" t="s">
        <v>554</v>
      </c>
      <c r="D129" s="216"/>
      <c r="E129" s="216"/>
      <c r="F129" s="217" t="s">
        <v>545</v>
      </c>
      <c r="G129" s="216"/>
      <c r="H129" s="216" t="s">
        <v>555</v>
      </c>
      <c r="I129" s="216" t="s">
        <v>541</v>
      </c>
      <c r="J129" s="216">
        <v>20</v>
      </c>
      <c r="K129" s="236"/>
    </row>
    <row r="130" spans="2:11" ht="15" customHeight="1">
      <c r="B130" s="234"/>
      <c r="C130" s="216" t="s">
        <v>556</v>
      </c>
      <c r="D130" s="216"/>
      <c r="E130" s="216"/>
      <c r="F130" s="217" t="s">
        <v>545</v>
      </c>
      <c r="G130" s="216"/>
      <c r="H130" s="216" t="s">
        <v>557</v>
      </c>
      <c r="I130" s="216" t="s">
        <v>541</v>
      </c>
      <c r="J130" s="216">
        <v>20</v>
      </c>
      <c r="K130" s="236"/>
    </row>
    <row r="131" spans="2:11" ht="15" customHeight="1">
      <c r="B131" s="234"/>
      <c r="C131" s="195" t="s">
        <v>544</v>
      </c>
      <c r="D131" s="195"/>
      <c r="E131" s="195"/>
      <c r="F131" s="214" t="s">
        <v>545</v>
      </c>
      <c r="G131" s="195"/>
      <c r="H131" s="195" t="s">
        <v>578</v>
      </c>
      <c r="I131" s="195" t="s">
        <v>541</v>
      </c>
      <c r="J131" s="195">
        <v>50</v>
      </c>
      <c r="K131" s="236"/>
    </row>
    <row r="132" spans="2:11" ht="15" customHeight="1">
      <c r="B132" s="234"/>
      <c r="C132" s="195" t="s">
        <v>558</v>
      </c>
      <c r="D132" s="195"/>
      <c r="E132" s="195"/>
      <c r="F132" s="214" t="s">
        <v>545</v>
      </c>
      <c r="G132" s="195"/>
      <c r="H132" s="195" t="s">
        <v>578</v>
      </c>
      <c r="I132" s="195" t="s">
        <v>541</v>
      </c>
      <c r="J132" s="195">
        <v>50</v>
      </c>
      <c r="K132" s="236"/>
    </row>
    <row r="133" spans="2:11" ht="15" customHeight="1">
      <c r="B133" s="234"/>
      <c r="C133" s="195" t="s">
        <v>564</v>
      </c>
      <c r="D133" s="195"/>
      <c r="E133" s="195"/>
      <c r="F133" s="214" t="s">
        <v>545</v>
      </c>
      <c r="G133" s="195"/>
      <c r="H133" s="195" t="s">
        <v>578</v>
      </c>
      <c r="I133" s="195" t="s">
        <v>541</v>
      </c>
      <c r="J133" s="195">
        <v>50</v>
      </c>
      <c r="K133" s="236"/>
    </row>
    <row r="134" spans="2:11" ht="15" customHeight="1">
      <c r="B134" s="234"/>
      <c r="C134" s="195" t="s">
        <v>566</v>
      </c>
      <c r="D134" s="195"/>
      <c r="E134" s="195"/>
      <c r="F134" s="214" t="s">
        <v>545</v>
      </c>
      <c r="G134" s="195"/>
      <c r="H134" s="195" t="s">
        <v>578</v>
      </c>
      <c r="I134" s="195" t="s">
        <v>541</v>
      </c>
      <c r="J134" s="195">
        <v>50</v>
      </c>
      <c r="K134" s="236"/>
    </row>
    <row r="135" spans="2:11" ht="15" customHeight="1">
      <c r="B135" s="234"/>
      <c r="C135" s="195" t="s">
        <v>108</v>
      </c>
      <c r="D135" s="195"/>
      <c r="E135" s="195"/>
      <c r="F135" s="214" t="s">
        <v>545</v>
      </c>
      <c r="G135" s="195"/>
      <c r="H135" s="195" t="s">
        <v>591</v>
      </c>
      <c r="I135" s="195" t="s">
        <v>541</v>
      </c>
      <c r="J135" s="195">
        <v>255</v>
      </c>
      <c r="K135" s="236"/>
    </row>
    <row r="136" spans="2:11" ht="15" customHeight="1">
      <c r="B136" s="234"/>
      <c r="C136" s="195" t="s">
        <v>568</v>
      </c>
      <c r="D136" s="195"/>
      <c r="E136" s="195"/>
      <c r="F136" s="214" t="s">
        <v>539</v>
      </c>
      <c r="G136" s="195"/>
      <c r="H136" s="195" t="s">
        <v>592</v>
      </c>
      <c r="I136" s="195" t="s">
        <v>570</v>
      </c>
      <c r="J136" s="195"/>
      <c r="K136" s="236"/>
    </row>
    <row r="137" spans="2:11" ht="15" customHeight="1">
      <c r="B137" s="234"/>
      <c r="C137" s="195" t="s">
        <v>571</v>
      </c>
      <c r="D137" s="195"/>
      <c r="E137" s="195"/>
      <c r="F137" s="214" t="s">
        <v>539</v>
      </c>
      <c r="G137" s="195"/>
      <c r="H137" s="195" t="s">
        <v>593</v>
      </c>
      <c r="I137" s="195" t="s">
        <v>573</v>
      </c>
      <c r="J137" s="195"/>
      <c r="K137" s="236"/>
    </row>
    <row r="138" spans="2:11" ht="15" customHeight="1">
      <c r="B138" s="234"/>
      <c r="C138" s="195" t="s">
        <v>574</v>
      </c>
      <c r="D138" s="195"/>
      <c r="E138" s="195"/>
      <c r="F138" s="214" t="s">
        <v>539</v>
      </c>
      <c r="G138" s="195"/>
      <c r="H138" s="195" t="s">
        <v>574</v>
      </c>
      <c r="I138" s="195" t="s">
        <v>573</v>
      </c>
      <c r="J138" s="195"/>
      <c r="K138" s="236"/>
    </row>
    <row r="139" spans="2:11" ht="15" customHeight="1">
      <c r="B139" s="234"/>
      <c r="C139" s="195" t="s">
        <v>32</v>
      </c>
      <c r="D139" s="195"/>
      <c r="E139" s="195"/>
      <c r="F139" s="214" t="s">
        <v>539</v>
      </c>
      <c r="G139" s="195"/>
      <c r="H139" s="195" t="s">
        <v>594</v>
      </c>
      <c r="I139" s="195" t="s">
        <v>573</v>
      </c>
      <c r="J139" s="195"/>
      <c r="K139" s="236"/>
    </row>
    <row r="140" spans="2:11" ht="15" customHeight="1">
      <c r="B140" s="234"/>
      <c r="C140" s="195" t="s">
        <v>595</v>
      </c>
      <c r="D140" s="195"/>
      <c r="E140" s="195"/>
      <c r="F140" s="214" t="s">
        <v>539</v>
      </c>
      <c r="G140" s="195"/>
      <c r="H140" s="195" t="s">
        <v>596</v>
      </c>
      <c r="I140" s="195" t="s">
        <v>573</v>
      </c>
      <c r="J140" s="195"/>
      <c r="K140" s="236"/>
    </row>
    <row r="141" spans="2:11" ht="15" customHeight="1">
      <c r="B141" s="237"/>
      <c r="C141" s="238"/>
      <c r="D141" s="238"/>
      <c r="E141" s="238"/>
      <c r="F141" s="238"/>
      <c r="G141" s="238"/>
      <c r="H141" s="238"/>
      <c r="I141" s="238"/>
      <c r="J141" s="238"/>
      <c r="K141" s="239"/>
    </row>
    <row r="142" spans="2:11" ht="18.75" customHeight="1">
      <c r="B142" s="191"/>
      <c r="C142" s="191"/>
      <c r="D142" s="191"/>
      <c r="E142" s="191"/>
      <c r="F142" s="226"/>
      <c r="G142" s="191"/>
      <c r="H142" s="191"/>
      <c r="I142" s="191"/>
      <c r="J142" s="191"/>
      <c r="K142" s="191"/>
    </row>
    <row r="143" spans="2:11" ht="18.75" customHeight="1">
      <c r="B143" s="201"/>
      <c r="C143" s="201"/>
      <c r="D143" s="201"/>
      <c r="E143" s="201"/>
      <c r="F143" s="201"/>
      <c r="G143" s="201"/>
      <c r="H143" s="201"/>
      <c r="I143" s="201"/>
      <c r="J143" s="201"/>
      <c r="K143" s="201"/>
    </row>
    <row r="144" spans="2:11" ht="7.5" customHeight="1">
      <c r="B144" s="202"/>
      <c r="C144" s="203"/>
      <c r="D144" s="203"/>
      <c r="E144" s="203"/>
      <c r="F144" s="203"/>
      <c r="G144" s="203"/>
      <c r="H144" s="203"/>
      <c r="I144" s="203"/>
      <c r="J144" s="203"/>
      <c r="K144" s="204"/>
    </row>
    <row r="145" spans="2:11" ht="45" customHeight="1">
      <c r="B145" s="205"/>
      <c r="C145" s="345" t="s">
        <v>597</v>
      </c>
      <c r="D145" s="345"/>
      <c r="E145" s="345"/>
      <c r="F145" s="345"/>
      <c r="G145" s="345"/>
      <c r="H145" s="345"/>
      <c r="I145" s="345"/>
      <c r="J145" s="345"/>
      <c r="K145" s="206"/>
    </row>
    <row r="146" spans="2:11" ht="17.25" customHeight="1">
      <c r="B146" s="205"/>
      <c r="C146" s="207" t="s">
        <v>533</v>
      </c>
      <c r="D146" s="207"/>
      <c r="E146" s="207"/>
      <c r="F146" s="207" t="s">
        <v>534</v>
      </c>
      <c r="G146" s="208"/>
      <c r="H146" s="207" t="s">
        <v>103</v>
      </c>
      <c r="I146" s="207" t="s">
        <v>51</v>
      </c>
      <c r="J146" s="207" t="s">
        <v>535</v>
      </c>
      <c r="K146" s="206"/>
    </row>
    <row r="147" spans="2:11" ht="17.25" customHeight="1">
      <c r="B147" s="205"/>
      <c r="C147" s="209" t="s">
        <v>536</v>
      </c>
      <c r="D147" s="209"/>
      <c r="E147" s="209"/>
      <c r="F147" s="210" t="s">
        <v>537</v>
      </c>
      <c r="G147" s="211"/>
      <c r="H147" s="209"/>
      <c r="I147" s="209"/>
      <c r="J147" s="209" t="s">
        <v>538</v>
      </c>
      <c r="K147" s="206"/>
    </row>
    <row r="148" spans="2:11" ht="5.25" customHeight="1">
      <c r="B148" s="215"/>
      <c r="C148" s="212"/>
      <c r="D148" s="212"/>
      <c r="E148" s="212"/>
      <c r="F148" s="212"/>
      <c r="G148" s="213"/>
      <c r="H148" s="212"/>
      <c r="I148" s="212"/>
      <c r="J148" s="212"/>
      <c r="K148" s="236"/>
    </row>
    <row r="149" spans="2:11" ht="15" customHeight="1">
      <c r="B149" s="215"/>
      <c r="C149" s="240" t="s">
        <v>542</v>
      </c>
      <c r="D149" s="195"/>
      <c r="E149" s="195"/>
      <c r="F149" s="241" t="s">
        <v>539</v>
      </c>
      <c r="G149" s="195"/>
      <c r="H149" s="240" t="s">
        <v>578</v>
      </c>
      <c r="I149" s="240" t="s">
        <v>541</v>
      </c>
      <c r="J149" s="240">
        <v>120</v>
      </c>
      <c r="K149" s="236"/>
    </row>
    <row r="150" spans="2:11" ht="15" customHeight="1">
      <c r="B150" s="215"/>
      <c r="C150" s="240" t="s">
        <v>587</v>
      </c>
      <c r="D150" s="195"/>
      <c r="E150" s="195"/>
      <c r="F150" s="241" t="s">
        <v>539</v>
      </c>
      <c r="G150" s="195"/>
      <c r="H150" s="240" t="s">
        <v>598</v>
      </c>
      <c r="I150" s="240" t="s">
        <v>541</v>
      </c>
      <c r="J150" s="240" t="s">
        <v>589</v>
      </c>
      <c r="K150" s="236"/>
    </row>
    <row r="151" spans="2:11" ht="15" customHeight="1">
      <c r="B151" s="215"/>
      <c r="C151" s="240" t="s">
        <v>488</v>
      </c>
      <c r="D151" s="195"/>
      <c r="E151" s="195"/>
      <c r="F151" s="241" t="s">
        <v>539</v>
      </c>
      <c r="G151" s="195"/>
      <c r="H151" s="240" t="s">
        <v>599</v>
      </c>
      <c r="I151" s="240" t="s">
        <v>541</v>
      </c>
      <c r="J151" s="240" t="s">
        <v>589</v>
      </c>
      <c r="K151" s="236"/>
    </row>
    <row r="152" spans="2:11" ht="15" customHeight="1">
      <c r="B152" s="215"/>
      <c r="C152" s="240" t="s">
        <v>544</v>
      </c>
      <c r="D152" s="195"/>
      <c r="E152" s="195"/>
      <c r="F152" s="241" t="s">
        <v>545</v>
      </c>
      <c r="G152" s="195"/>
      <c r="H152" s="240" t="s">
        <v>578</v>
      </c>
      <c r="I152" s="240" t="s">
        <v>541</v>
      </c>
      <c r="J152" s="240">
        <v>50</v>
      </c>
      <c r="K152" s="236"/>
    </row>
    <row r="153" spans="2:11" ht="15" customHeight="1">
      <c r="B153" s="215"/>
      <c r="C153" s="240" t="s">
        <v>547</v>
      </c>
      <c r="D153" s="195"/>
      <c r="E153" s="195"/>
      <c r="F153" s="241" t="s">
        <v>539</v>
      </c>
      <c r="G153" s="195"/>
      <c r="H153" s="240" t="s">
        <v>578</v>
      </c>
      <c r="I153" s="240" t="s">
        <v>549</v>
      </c>
      <c r="J153" s="240"/>
      <c r="K153" s="236"/>
    </row>
    <row r="154" spans="2:11" ht="15" customHeight="1">
      <c r="B154" s="215"/>
      <c r="C154" s="240" t="s">
        <v>558</v>
      </c>
      <c r="D154" s="195"/>
      <c r="E154" s="195"/>
      <c r="F154" s="241" t="s">
        <v>545</v>
      </c>
      <c r="G154" s="195"/>
      <c r="H154" s="240" t="s">
        <v>578</v>
      </c>
      <c r="I154" s="240" t="s">
        <v>541</v>
      </c>
      <c r="J154" s="240">
        <v>50</v>
      </c>
      <c r="K154" s="236"/>
    </row>
    <row r="155" spans="2:11" ht="15" customHeight="1">
      <c r="B155" s="215"/>
      <c r="C155" s="240" t="s">
        <v>566</v>
      </c>
      <c r="D155" s="195"/>
      <c r="E155" s="195"/>
      <c r="F155" s="241" t="s">
        <v>545</v>
      </c>
      <c r="G155" s="195"/>
      <c r="H155" s="240" t="s">
        <v>578</v>
      </c>
      <c r="I155" s="240" t="s">
        <v>541</v>
      </c>
      <c r="J155" s="240">
        <v>50</v>
      </c>
      <c r="K155" s="236"/>
    </row>
    <row r="156" spans="2:11" ht="15" customHeight="1">
      <c r="B156" s="215"/>
      <c r="C156" s="240" t="s">
        <v>564</v>
      </c>
      <c r="D156" s="195"/>
      <c r="E156" s="195"/>
      <c r="F156" s="241" t="s">
        <v>545</v>
      </c>
      <c r="G156" s="195"/>
      <c r="H156" s="240" t="s">
        <v>578</v>
      </c>
      <c r="I156" s="240" t="s">
        <v>541</v>
      </c>
      <c r="J156" s="240">
        <v>50</v>
      </c>
      <c r="K156" s="236"/>
    </row>
    <row r="157" spans="2:11" ht="15" customHeight="1">
      <c r="B157" s="215"/>
      <c r="C157" s="240" t="s">
        <v>91</v>
      </c>
      <c r="D157" s="195"/>
      <c r="E157" s="195"/>
      <c r="F157" s="241" t="s">
        <v>539</v>
      </c>
      <c r="G157" s="195"/>
      <c r="H157" s="240" t="s">
        <v>600</v>
      </c>
      <c r="I157" s="240" t="s">
        <v>541</v>
      </c>
      <c r="J157" s="240" t="s">
        <v>601</v>
      </c>
      <c r="K157" s="236"/>
    </row>
    <row r="158" spans="2:11" ht="15" customHeight="1">
      <c r="B158" s="215"/>
      <c r="C158" s="240" t="s">
        <v>602</v>
      </c>
      <c r="D158" s="195"/>
      <c r="E158" s="195"/>
      <c r="F158" s="241" t="s">
        <v>539</v>
      </c>
      <c r="G158" s="195"/>
      <c r="H158" s="240" t="s">
        <v>603</v>
      </c>
      <c r="I158" s="240" t="s">
        <v>573</v>
      </c>
      <c r="J158" s="240"/>
      <c r="K158" s="236"/>
    </row>
    <row r="159" spans="2:11" ht="15" customHeight="1">
      <c r="B159" s="242"/>
      <c r="C159" s="224"/>
      <c r="D159" s="224"/>
      <c r="E159" s="224"/>
      <c r="F159" s="224"/>
      <c r="G159" s="224"/>
      <c r="H159" s="224"/>
      <c r="I159" s="224"/>
      <c r="J159" s="224"/>
      <c r="K159" s="243"/>
    </row>
    <row r="160" spans="2:11" ht="18.75" customHeight="1">
      <c r="B160" s="191"/>
      <c r="C160" s="195"/>
      <c r="D160" s="195"/>
      <c r="E160" s="195"/>
      <c r="F160" s="214"/>
      <c r="G160" s="195"/>
      <c r="H160" s="195"/>
      <c r="I160" s="195"/>
      <c r="J160" s="195"/>
      <c r="K160" s="191"/>
    </row>
    <row r="161" spans="2:11" ht="18.75" customHeight="1">
      <c r="B161" s="201"/>
      <c r="C161" s="201"/>
      <c r="D161" s="201"/>
      <c r="E161" s="201"/>
      <c r="F161" s="201"/>
      <c r="G161" s="201"/>
      <c r="H161" s="201"/>
      <c r="I161" s="201"/>
      <c r="J161" s="201"/>
      <c r="K161" s="201"/>
    </row>
    <row r="162" spans="2:11" ht="7.5" customHeight="1">
      <c r="B162" s="183"/>
      <c r="C162" s="184"/>
      <c r="D162" s="184"/>
      <c r="E162" s="184"/>
      <c r="F162" s="184"/>
      <c r="G162" s="184"/>
      <c r="H162" s="184"/>
      <c r="I162" s="184"/>
      <c r="J162" s="184"/>
      <c r="K162" s="185"/>
    </row>
    <row r="163" spans="2:11" ht="45" customHeight="1">
      <c r="B163" s="186"/>
      <c r="C163" s="340" t="s">
        <v>604</v>
      </c>
      <c r="D163" s="340"/>
      <c r="E163" s="340"/>
      <c r="F163" s="340"/>
      <c r="G163" s="340"/>
      <c r="H163" s="340"/>
      <c r="I163" s="340"/>
      <c r="J163" s="340"/>
      <c r="K163" s="187"/>
    </row>
    <row r="164" spans="2:11" ht="17.25" customHeight="1">
      <c r="B164" s="186"/>
      <c r="C164" s="207" t="s">
        <v>533</v>
      </c>
      <c r="D164" s="207"/>
      <c r="E164" s="207"/>
      <c r="F164" s="207" t="s">
        <v>534</v>
      </c>
      <c r="G164" s="244"/>
      <c r="H164" s="245" t="s">
        <v>103</v>
      </c>
      <c r="I164" s="245" t="s">
        <v>51</v>
      </c>
      <c r="J164" s="207" t="s">
        <v>535</v>
      </c>
      <c r="K164" s="187"/>
    </row>
    <row r="165" spans="2:11" ht="17.25" customHeight="1">
      <c r="B165" s="188"/>
      <c r="C165" s="209" t="s">
        <v>536</v>
      </c>
      <c r="D165" s="209"/>
      <c r="E165" s="209"/>
      <c r="F165" s="210" t="s">
        <v>537</v>
      </c>
      <c r="G165" s="246"/>
      <c r="H165" s="247"/>
      <c r="I165" s="247"/>
      <c r="J165" s="209" t="s">
        <v>538</v>
      </c>
      <c r="K165" s="189"/>
    </row>
    <row r="166" spans="2:11" ht="5.25" customHeight="1">
      <c r="B166" s="215"/>
      <c r="C166" s="212"/>
      <c r="D166" s="212"/>
      <c r="E166" s="212"/>
      <c r="F166" s="212"/>
      <c r="G166" s="213"/>
      <c r="H166" s="212"/>
      <c r="I166" s="212"/>
      <c r="J166" s="212"/>
      <c r="K166" s="236"/>
    </row>
    <row r="167" spans="2:11" ht="15" customHeight="1">
      <c r="B167" s="215"/>
      <c r="C167" s="195" t="s">
        <v>542</v>
      </c>
      <c r="D167" s="195"/>
      <c r="E167" s="195"/>
      <c r="F167" s="214" t="s">
        <v>539</v>
      </c>
      <c r="G167" s="195"/>
      <c r="H167" s="195" t="s">
        <v>578</v>
      </c>
      <c r="I167" s="195" t="s">
        <v>541</v>
      </c>
      <c r="J167" s="195">
        <v>120</v>
      </c>
      <c r="K167" s="236"/>
    </row>
    <row r="168" spans="2:11" ht="15" customHeight="1">
      <c r="B168" s="215"/>
      <c r="C168" s="195" t="s">
        <v>587</v>
      </c>
      <c r="D168" s="195"/>
      <c r="E168" s="195"/>
      <c r="F168" s="214" t="s">
        <v>539</v>
      </c>
      <c r="G168" s="195"/>
      <c r="H168" s="195" t="s">
        <v>588</v>
      </c>
      <c r="I168" s="195" t="s">
        <v>541</v>
      </c>
      <c r="J168" s="195" t="s">
        <v>589</v>
      </c>
      <c r="K168" s="236"/>
    </row>
    <row r="169" spans="2:11" ht="15" customHeight="1">
      <c r="B169" s="215"/>
      <c r="C169" s="195" t="s">
        <v>488</v>
      </c>
      <c r="D169" s="195"/>
      <c r="E169" s="195"/>
      <c r="F169" s="214" t="s">
        <v>539</v>
      </c>
      <c r="G169" s="195"/>
      <c r="H169" s="195" t="s">
        <v>605</v>
      </c>
      <c r="I169" s="195" t="s">
        <v>541</v>
      </c>
      <c r="J169" s="195" t="s">
        <v>589</v>
      </c>
      <c r="K169" s="236"/>
    </row>
    <row r="170" spans="2:11" ht="15" customHeight="1">
      <c r="B170" s="215"/>
      <c r="C170" s="195" t="s">
        <v>544</v>
      </c>
      <c r="D170" s="195"/>
      <c r="E170" s="195"/>
      <c r="F170" s="214" t="s">
        <v>545</v>
      </c>
      <c r="G170" s="195"/>
      <c r="H170" s="195" t="s">
        <v>605</v>
      </c>
      <c r="I170" s="195" t="s">
        <v>541</v>
      </c>
      <c r="J170" s="195">
        <v>50</v>
      </c>
      <c r="K170" s="236"/>
    </row>
    <row r="171" spans="2:11" ht="15" customHeight="1">
      <c r="B171" s="215"/>
      <c r="C171" s="195" t="s">
        <v>547</v>
      </c>
      <c r="D171" s="195"/>
      <c r="E171" s="195"/>
      <c r="F171" s="214" t="s">
        <v>539</v>
      </c>
      <c r="G171" s="195"/>
      <c r="H171" s="195" t="s">
        <v>605</v>
      </c>
      <c r="I171" s="195" t="s">
        <v>549</v>
      </c>
      <c r="J171" s="195"/>
      <c r="K171" s="236"/>
    </row>
    <row r="172" spans="2:11" ht="15" customHeight="1">
      <c r="B172" s="215"/>
      <c r="C172" s="195" t="s">
        <v>558</v>
      </c>
      <c r="D172" s="195"/>
      <c r="E172" s="195"/>
      <c r="F172" s="214" t="s">
        <v>545</v>
      </c>
      <c r="G172" s="195"/>
      <c r="H172" s="195" t="s">
        <v>605</v>
      </c>
      <c r="I172" s="195" t="s">
        <v>541</v>
      </c>
      <c r="J172" s="195">
        <v>50</v>
      </c>
      <c r="K172" s="236"/>
    </row>
    <row r="173" spans="2:11" ht="15" customHeight="1">
      <c r="B173" s="215"/>
      <c r="C173" s="195" t="s">
        <v>566</v>
      </c>
      <c r="D173" s="195"/>
      <c r="E173" s="195"/>
      <c r="F173" s="214" t="s">
        <v>545</v>
      </c>
      <c r="G173" s="195"/>
      <c r="H173" s="195" t="s">
        <v>605</v>
      </c>
      <c r="I173" s="195" t="s">
        <v>541</v>
      </c>
      <c r="J173" s="195">
        <v>50</v>
      </c>
      <c r="K173" s="236"/>
    </row>
    <row r="174" spans="2:11" ht="15" customHeight="1">
      <c r="B174" s="215"/>
      <c r="C174" s="195" t="s">
        <v>564</v>
      </c>
      <c r="D174" s="195"/>
      <c r="E174" s="195"/>
      <c r="F174" s="214" t="s">
        <v>545</v>
      </c>
      <c r="G174" s="195"/>
      <c r="H174" s="195" t="s">
        <v>605</v>
      </c>
      <c r="I174" s="195" t="s">
        <v>541</v>
      </c>
      <c r="J174" s="195">
        <v>50</v>
      </c>
      <c r="K174" s="236"/>
    </row>
    <row r="175" spans="2:11" ht="15" customHeight="1">
      <c r="B175" s="215"/>
      <c r="C175" s="195" t="s">
        <v>102</v>
      </c>
      <c r="D175" s="195"/>
      <c r="E175" s="195"/>
      <c r="F175" s="214" t="s">
        <v>539</v>
      </c>
      <c r="G175" s="195"/>
      <c r="H175" s="195" t="s">
        <v>606</v>
      </c>
      <c r="I175" s="195" t="s">
        <v>607</v>
      </c>
      <c r="J175" s="195"/>
      <c r="K175" s="236"/>
    </row>
    <row r="176" spans="2:11" ht="15" customHeight="1">
      <c r="B176" s="215"/>
      <c r="C176" s="195" t="s">
        <v>51</v>
      </c>
      <c r="D176" s="195"/>
      <c r="E176" s="195"/>
      <c r="F176" s="214" t="s">
        <v>539</v>
      </c>
      <c r="G176" s="195"/>
      <c r="H176" s="195" t="s">
        <v>608</v>
      </c>
      <c r="I176" s="195" t="s">
        <v>609</v>
      </c>
      <c r="J176" s="195">
        <v>1</v>
      </c>
      <c r="K176" s="236"/>
    </row>
    <row r="177" spans="2:11" ht="15" customHeight="1">
      <c r="B177" s="215"/>
      <c r="C177" s="195" t="s">
        <v>47</v>
      </c>
      <c r="D177" s="195"/>
      <c r="E177" s="195"/>
      <c r="F177" s="214" t="s">
        <v>539</v>
      </c>
      <c r="G177" s="195"/>
      <c r="H177" s="195" t="s">
        <v>610</v>
      </c>
      <c r="I177" s="195" t="s">
        <v>541</v>
      </c>
      <c r="J177" s="195">
        <v>20</v>
      </c>
      <c r="K177" s="236"/>
    </row>
    <row r="178" spans="2:11" ht="15" customHeight="1">
      <c r="B178" s="215"/>
      <c r="C178" s="195" t="s">
        <v>103</v>
      </c>
      <c r="D178" s="195"/>
      <c r="E178" s="195"/>
      <c r="F178" s="214" t="s">
        <v>539</v>
      </c>
      <c r="G178" s="195"/>
      <c r="H178" s="195" t="s">
        <v>611</v>
      </c>
      <c r="I178" s="195" t="s">
        <v>541</v>
      </c>
      <c r="J178" s="195">
        <v>255</v>
      </c>
      <c r="K178" s="236"/>
    </row>
    <row r="179" spans="2:11" ht="15" customHeight="1">
      <c r="B179" s="215"/>
      <c r="C179" s="195" t="s">
        <v>104</v>
      </c>
      <c r="D179" s="195"/>
      <c r="E179" s="195"/>
      <c r="F179" s="214" t="s">
        <v>539</v>
      </c>
      <c r="G179" s="195"/>
      <c r="H179" s="195" t="s">
        <v>504</v>
      </c>
      <c r="I179" s="195" t="s">
        <v>541</v>
      </c>
      <c r="J179" s="195">
        <v>10</v>
      </c>
      <c r="K179" s="236"/>
    </row>
    <row r="180" spans="2:11" ht="15" customHeight="1">
      <c r="B180" s="215"/>
      <c r="C180" s="195" t="s">
        <v>105</v>
      </c>
      <c r="D180" s="195"/>
      <c r="E180" s="195"/>
      <c r="F180" s="214" t="s">
        <v>539</v>
      </c>
      <c r="G180" s="195"/>
      <c r="H180" s="195" t="s">
        <v>612</v>
      </c>
      <c r="I180" s="195" t="s">
        <v>573</v>
      </c>
      <c r="J180" s="195"/>
      <c r="K180" s="236"/>
    </row>
    <row r="181" spans="2:11" ht="15" customHeight="1">
      <c r="B181" s="215"/>
      <c r="C181" s="195" t="s">
        <v>613</v>
      </c>
      <c r="D181" s="195"/>
      <c r="E181" s="195"/>
      <c r="F181" s="214" t="s">
        <v>539</v>
      </c>
      <c r="G181" s="195"/>
      <c r="H181" s="195" t="s">
        <v>614</v>
      </c>
      <c r="I181" s="195" t="s">
        <v>573</v>
      </c>
      <c r="J181" s="195"/>
      <c r="K181" s="236"/>
    </row>
    <row r="182" spans="2:11" ht="15" customHeight="1">
      <c r="B182" s="215"/>
      <c r="C182" s="195" t="s">
        <v>602</v>
      </c>
      <c r="D182" s="195"/>
      <c r="E182" s="195"/>
      <c r="F182" s="214" t="s">
        <v>539</v>
      </c>
      <c r="G182" s="195"/>
      <c r="H182" s="195" t="s">
        <v>615</v>
      </c>
      <c r="I182" s="195" t="s">
        <v>573</v>
      </c>
      <c r="J182" s="195"/>
      <c r="K182" s="236"/>
    </row>
    <row r="183" spans="2:11" ht="15" customHeight="1">
      <c r="B183" s="215"/>
      <c r="C183" s="195" t="s">
        <v>107</v>
      </c>
      <c r="D183" s="195"/>
      <c r="E183" s="195"/>
      <c r="F183" s="214" t="s">
        <v>545</v>
      </c>
      <c r="G183" s="195"/>
      <c r="H183" s="195" t="s">
        <v>616</v>
      </c>
      <c r="I183" s="195" t="s">
        <v>541</v>
      </c>
      <c r="J183" s="195">
        <v>50</v>
      </c>
      <c r="K183" s="236"/>
    </row>
    <row r="184" spans="2:11" ht="15" customHeight="1">
      <c r="B184" s="215"/>
      <c r="C184" s="195" t="s">
        <v>617</v>
      </c>
      <c r="D184" s="195"/>
      <c r="E184" s="195"/>
      <c r="F184" s="214" t="s">
        <v>545</v>
      </c>
      <c r="G184" s="195"/>
      <c r="H184" s="195" t="s">
        <v>618</v>
      </c>
      <c r="I184" s="195" t="s">
        <v>619</v>
      </c>
      <c r="J184" s="195"/>
      <c r="K184" s="236"/>
    </row>
    <row r="185" spans="2:11" ht="15" customHeight="1">
      <c r="B185" s="215"/>
      <c r="C185" s="195" t="s">
        <v>620</v>
      </c>
      <c r="D185" s="195"/>
      <c r="E185" s="195"/>
      <c r="F185" s="214" t="s">
        <v>545</v>
      </c>
      <c r="G185" s="195"/>
      <c r="H185" s="195" t="s">
        <v>621</v>
      </c>
      <c r="I185" s="195" t="s">
        <v>619</v>
      </c>
      <c r="J185" s="195"/>
      <c r="K185" s="236"/>
    </row>
    <row r="186" spans="2:11" ht="15" customHeight="1">
      <c r="B186" s="215"/>
      <c r="C186" s="195" t="s">
        <v>622</v>
      </c>
      <c r="D186" s="195"/>
      <c r="E186" s="195"/>
      <c r="F186" s="214" t="s">
        <v>545</v>
      </c>
      <c r="G186" s="195"/>
      <c r="H186" s="195" t="s">
        <v>623</v>
      </c>
      <c r="I186" s="195" t="s">
        <v>619</v>
      </c>
      <c r="J186" s="195"/>
      <c r="K186" s="236"/>
    </row>
    <row r="187" spans="2:11" ht="15" customHeight="1">
      <c r="B187" s="215"/>
      <c r="C187" s="248" t="s">
        <v>624</v>
      </c>
      <c r="D187" s="195"/>
      <c r="E187" s="195"/>
      <c r="F187" s="214" t="s">
        <v>545</v>
      </c>
      <c r="G187" s="195"/>
      <c r="H187" s="195" t="s">
        <v>625</v>
      </c>
      <c r="I187" s="195" t="s">
        <v>626</v>
      </c>
      <c r="J187" s="249" t="s">
        <v>627</v>
      </c>
      <c r="K187" s="236"/>
    </row>
    <row r="188" spans="2:11" ht="15" customHeight="1">
      <c r="B188" s="215"/>
      <c r="C188" s="200" t="s">
        <v>36</v>
      </c>
      <c r="D188" s="195"/>
      <c r="E188" s="195"/>
      <c r="F188" s="214" t="s">
        <v>539</v>
      </c>
      <c r="G188" s="195"/>
      <c r="H188" s="191" t="s">
        <v>628</v>
      </c>
      <c r="I188" s="195" t="s">
        <v>629</v>
      </c>
      <c r="J188" s="195"/>
      <c r="K188" s="236"/>
    </row>
    <row r="189" spans="2:11" ht="15" customHeight="1">
      <c r="B189" s="215"/>
      <c r="C189" s="200" t="s">
        <v>630</v>
      </c>
      <c r="D189" s="195"/>
      <c r="E189" s="195"/>
      <c r="F189" s="214" t="s">
        <v>539</v>
      </c>
      <c r="G189" s="195"/>
      <c r="H189" s="195" t="s">
        <v>631</v>
      </c>
      <c r="I189" s="195" t="s">
        <v>573</v>
      </c>
      <c r="J189" s="195"/>
      <c r="K189" s="236"/>
    </row>
    <row r="190" spans="2:11" ht="15" customHeight="1">
      <c r="B190" s="215"/>
      <c r="C190" s="200" t="s">
        <v>632</v>
      </c>
      <c r="D190" s="195"/>
      <c r="E190" s="195"/>
      <c r="F190" s="214" t="s">
        <v>539</v>
      </c>
      <c r="G190" s="195"/>
      <c r="H190" s="195" t="s">
        <v>633</v>
      </c>
      <c r="I190" s="195" t="s">
        <v>573</v>
      </c>
      <c r="J190" s="195"/>
      <c r="K190" s="236"/>
    </row>
    <row r="191" spans="2:11" ht="15" customHeight="1">
      <c r="B191" s="215"/>
      <c r="C191" s="200" t="s">
        <v>634</v>
      </c>
      <c r="D191" s="195"/>
      <c r="E191" s="195"/>
      <c r="F191" s="214" t="s">
        <v>545</v>
      </c>
      <c r="G191" s="195"/>
      <c r="H191" s="195" t="s">
        <v>635</v>
      </c>
      <c r="I191" s="195" t="s">
        <v>573</v>
      </c>
      <c r="J191" s="195"/>
      <c r="K191" s="236"/>
    </row>
    <row r="192" spans="2:11" ht="15" customHeight="1">
      <c r="B192" s="242"/>
      <c r="C192" s="250"/>
      <c r="D192" s="224"/>
      <c r="E192" s="224"/>
      <c r="F192" s="224"/>
      <c r="G192" s="224"/>
      <c r="H192" s="224"/>
      <c r="I192" s="224"/>
      <c r="J192" s="224"/>
      <c r="K192" s="243"/>
    </row>
    <row r="193" spans="2:11" ht="18.75" customHeight="1">
      <c r="B193" s="191"/>
      <c r="C193" s="195"/>
      <c r="D193" s="195"/>
      <c r="E193" s="195"/>
      <c r="F193" s="214"/>
      <c r="G193" s="195"/>
      <c r="H193" s="195"/>
      <c r="I193" s="195"/>
      <c r="J193" s="195"/>
      <c r="K193" s="191"/>
    </row>
    <row r="194" spans="2:11" ht="18.75" customHeight="1">
      <c r="B194" s="191"/>
      <c r="C194" s="195"/>
      <c r="D194" s="195"/>
      <c r="E194" s="195"/>
      <c r="F194" s="214"/>
      <c r="G194" s="195"/>
      <c r="H194" s="195"/>
      <c r="I194" s="195"/>
      <c r="J194" s="195"/>
      <c r="K194" s="191"/>
    </row>
    <row r="195" spans="2:11" ht="18.75" customHeight="1">
      <c r="B195" s="201"/>
      <c r="C195" s="201"/>
      <c r="D195" s="201"/>
      <c r="E195" s="201"/>
      <c r="F195" s="201"/>
      <c r="G195" s="201"/>
      <c r="H195" s="201"/>
      <c r="I195" s="201"/>
      <c r="J195" s="201"/>
      <c r="K195" s="201"/>
    </row>
    <row r="196" spans="2:11">
      <c r="B196" s="183"/>
      <c r="C196" s="184"/>
      <c r="D196" s="184"/>
      <c r="E196" s="184"/>
      <c r="F196" s="184"/>
      <c r="G196" s="184"/>
      <c r="H196" s="184"/>
      <c r="I196" s="184"/>
      <c r="J196" s="184"/>
      <c r="K196" s="185"/>
    </row>
    <row r="197" spans="2:11" ht="21">
      <c r="B197" s="186"/>
      <c r="C197" s="340" t="s">
        <v>636</v>
      </c>
      <c r="D197" s="340"/>
      <c r="E197" s="340"/>
      <c r="F197" s="340"/>
      <c r="G197" s="340"/>
      <c r="H197" s="340"/>
      <c r="I197" s="340"/>
      <c r="J197" s="340"/>
      <c r="K197" s="187"/>
    </row>
    <row r="198" spans="2:11" ht="25.5" customHeight="1">
      <c r="B198" s="186"/>
      <c r="C198" s="251" t="s">
        <v>637</v>
      </c>
      <c r="D198" s="251"/>
      <c r="E198" s="251"/>
      <c r="F198" s="251" t="s">
        <v>638</v>
      </c>
      <c r="G198" s="252"/>
      <c r="H198" s="346" t="s">
        <v>639</v>
      </c>
      <c r="I198" s="346"/>
      <c r="J198" s="346"/>
      <c r="K198" s="187"/>
    </row>
    <row r="199" spans="2:11" ht="5.25" customHeight="1">
      <c r="B199" s="215"/>
      <c r="C199" s="212"/>
      <c r="D199" s="212"/>
      <c r="E199" s="212"/>
      <c r="F199" s="212"/>
      <c r="G199" s="195"/>
      <c r="H199" s="212"/>
      <c r="I199" s="212"/>
      <c r="J199" s="212"/>
      <c r="K199" s="236"/>
    </row>
    <row r="200" spans="2:11" ht="15" customHeight="1">
      <c r="B200" s="215"/>
      <c r="C200" s="195" t="s">
        <v>629</v>
      </c>
      <c r="D200" s="195"/>
      <c r="E200" s="195"/>
      <c r="F200" s="214" t="s">
        <v>37</v>
      </c>
      <c r="G200" s="195"/>
      <c r="H200" s="342" t="s">
        <v>640</v>
      </c>
      <c r="I200" s="342"/>
      <c r="J200" s="342"/>
      <c r="K200" s="236"/>
    </row>
    <row r="201" spans="2:11" ht="15" customHeight="1">
      <c r="B201" s="215"/>
      <c r="C201" s="221"/>
      <c r="D201" s="195"/>
      <c r="E201" s="195"/>
      <c r="F201" s="214" t="s">
        <v>38</v>
      </c>
      <c r="G201" s="195"/>
      <c r="H201" s="342" t="s">
        <v>641</v>
      </c>
      <c r="I201" s="342"/>
      <c r="J201" s="342"/>
      <c r="K201" s="236"/>
    </row>
    <row r="202" spans="2:11" ht="15" customHeight="1">
      <c r="B202" s="215"/>
      <c r="C202" s="221"/>
      <c r="D202" s="195"/>
      <c r="E202" s="195"/>
      <c r="F202" s="214" t="s">
        <v>41</v>
      </c>
      <c r="G202" s="195"/>
      <c r="H202" s="342" t="s">
        <v>642</v>
      </c>
      <c r="I202" s="342"/>
      <c r="J202" s="342"/>
      <c r="K202" s="236"/>
    </row>
    <row r="203" spans="2:11" ht="15" customHeight="1">
      <c r="B203" s="215"/>
      <c r="C203" s="195"/>
      <c r="D203" s="195"/>
      <c r="E203" s="195"/>
      <c r="F203" s="214" t="s">
        <v>39</v>
      </c>
      <c r="G203" s="195"/>
      <c r="H203" s="342" t="s">
        <v>643</v>
      </c>
      <c r="I203" s="342"/>
      <c r="J203" s="342"/>
      <c r="K203" s="236"/>
    </row>
    <row r="204" spans="2:11" ht="15" customHeight="1">
      <c r="B204" s="215"/>
      <c r="C204" s="195"/>
      <c r="D204" s="195"/>
      <c r="E204" s="195"/>
      <c r="F204" s="214" t="s">
        <v>40</v>
      </c>
      <c r="G204" s="195"/>
      <c r="H204" s="342" t="s">
        <v>644</v>
      </c>
      <c r="I204" s="342"/>
      <c r="J204" s="342"/>
      <c r="K204" s="236"/>
    </row>
    <row r="205" spans="2:11" ht="15" customHeight="1">
      <c r="B205" s="215"/>
      <c r="C205" s="195"/>
      <c r="D205" s="195"/>
      <c r="E205" s="195"/>
      <c r="F205" s="214"/>
      <c r="G205" s="195"/>
      <c r="H205" s="195"/>
      <c r="I205" s="195"/>
      <c r="J205" s="195"/>
      <c r="K205" s="236"/>
    </row>
    <row r="206" spans="2:11" ht="15" customHeight="1">
      <c r="B206" s="215"/>
      <c r="C206" s="195" t="s">
        <v>585</v>
      </c>
      <c r="D206" s="195"/>
      <c r="E206" s="195"/>
      <c r="F206" s="214" t="s">
        <v>73</v>
      </c>
      <c r="G206" s="195"/>
      <c r="H206" s="342" t="s">
        <v>645</v>
      </c>
      <c r="I206" s="342"/>
      <c r="J206" s="342"/>
      <c r="K206" s="236"/>
    </row>
    <row r="207" spans="2:11" ht="15" customHeight="1">
      <c r="B207" s="215"/>
      <c r="C207" s="221"/>
      <c r="D207" s="195"/>
      <c r="E207" s="195"/>
      <c r="F207" s="214" t="s">
        <v>482</v>
      </c>
      <c r="G207" s="195"/>
      <c r="H207" s="342" t="s">
        <v>483</v>
      </c>
      <c r="I207" s="342"/>
      <c r="J207" s="342"/>
      <c r="K207" s="236"/>
    </row>
    <row r="208" spans="2:11" ht="15" customHeight="1">
      <c r="B208" s="215"/>
      <c r="C208" s="195"/>
      <c r="D208" s="195"/>
      <c r="E208" s="195"/>
      <c r="F208" s="214" t="s">
        <v>480</v>
      </c>
      <c r="G208" s="195"/>
      <c r="H208" s="342" t="s">
        <v>646</v>
      </c>
      <c r="I208" s="342"/>
      <c r="J208" s="342"/>
      <c r="K208" s="236"/>
    </row>
    <row r="209" spans="2:11" ht="15" customHeight="1">
      <c r="B209" s="253"/>
      <c r="C209" s="221"/>
      <c r="D209" s="221"/>
      <c r="E209" s="221"/>
      <c r="F209" s="214" t="s">
        <v>484</v>
      </c>
      <c r="G209" s="200"/>
      <c r="H209" s="341" t="s">
        <v>485</v>
      </c>
      <c r="I209" s="341"/>
      <c r="J209" s="341"/>
      <c r="K209" s="254"/>
    </row>
    <row r="210" spans="2:11" ht="15" customHeight="1">
      <c r="B210" s="253"/>
      <c r="C210" s="221"/>
      <c r="D210" s="221"/>
      <c r="E210" s="221"/>
      <c r="F210" s="214" t="s">
        <v>486</v>
      </c>
      <c r="G210" s="200"/>
      <c r="H210" s="341" t="s">
        <v>647</v>
      </c>
      <c r="I210" s="341"/>
      <c r="J210" s="341"/>
      <c r="K210" s="254"/>
    </row>
    <row r="211" spans="2:11" ht="15" customHeight="1">
      <c r="B211" s="253"/>
      <c r="C211" s="221"/>
      <c r="D211" s="221"/>
      <c r="E211" s="221"/>
      <c r="F211" s="255"/>
      <c r="G211" s="200"/>
      <c r="H211" s="256"/>
      <c r="I211" s="256"/>
      <c r="J211" s="256"/>
      <c r="K211" s="254"/>
    </row>
    <row r="212" spans="2:11" ht="15" customHeight="1">
      <c r="B212" s="253"/>
      <c r="C212" s="195" t="s">
        <v>609</v>
      </c>
      <c r="D212" s="221"/>
      <c r="E212" s="221"/>
      <c r="F212" s="214">
        <v>1</v>
      </c>
      <c r="G212" s="200"/>
      <c r="H212" s="341" t="s">
        <v>648</v>
      </c>
      <c r="I212" s="341"/>
      <c r="J212" s="341"/>
      <c r="K212" s="254"/>
    </row>
    <row r="213" spans="2:11" ht="15" customHeight="1">
      <c r="B213" s="253"/>
      <c r="C213" s="221"/>
      <c r="D213" s="221"/>
      <c r="E213" s="221"/>
      <c r="F213" s="214">
        <v>2</v>
      </c>
      <c r="G213" s="200"/>
      <c r="H213" s="341" t="s">
        <v>649</v>
      </c>
      <c r="I213" s="341"/>
      <c r="J213" s="341"/>
      <c r="K213" s="254"/>
    </row>
    <row r="214" spans="2:11" ht="15" customHeight="1">
      <c r="B214" s="253"/>
      <c r="C214" s="221"/>
      <c r="D214" s="221"/>
      <c r="E214" s="221"/>
      <c r="F214" s="214">
        <v>3</v>
      </c>
      <c r="G214" s="200"/>
      <c r="H214" s="341" t="s">
        <v>650</v>
      </c>
      <c r="I214" s="341"/>
      <c r="J214" s="341"/>
      <c r="K214" s="254"/>
    </row>
    <row r="215" spans="2:11" ht="15" customHeight="1">
      <c r="B215" s="253"/>
      <c r="C215" s="221"/>
      <c r="D215" s="221"/>
      <c r="E215" s="221"/>
      <c r="F215" s="214">
        <v>4</v>
      </c>
      <c r="G215" s="200"/>
      <c r="H215" s="341" t="s">
        <v>651</v>
      </c>
      <c r="I215" s="341"/>
      <c r="J215" s="341"/>
      <c r="K215" s="254"/>
    </row>
    <row r="216" spans="2:11" ht="12.75" customHeight="1">
      <c r="B216" s="257"/>
      <c r="C216" s="258"/>
      <c r="D216" s="258"/>
      <c r="E216" s="258"/>
      <c r="F216" s="258"/>
      <c r="G216" s="258"/>
      <c r="H216" s="258"/>
      <c r="I216" s="258"/>
      <c r="J216" s="258"/>
      <c r="K216" s="25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01 - Odtěžení sedimentů</vt:lpstr>
      <vt:lpstr>SO 02 - Oprava koryta</vt:lpstr>
      <vt:lpstr>VRN - Vedlejší rozpočtové...</vt:lpstr>
      <vt:lpstr>Pokyny pro vyplnění</vt:lpstr>
      <vt:lpstr>'Rekapitulace stavby'!Názvy_tisku</vt:lpstr>
      <vt:lpstr>'SO 01 - Odtěžení sedimentů'!Názvy_tisku</vt:lpstr>
      <vt:lpstr>'SO 02 - Oprava koryta'!Názvy_tisku</vt:lpstr>
      <vt:lpstr>'VRN - Vedlejší rozpočtové...'!Názvy_tisku</vt:lpstr>
      <vt:lpstr>'Pokyny pro vyplnění'!Oblast_tisku</vt:lpstr>
      <vt:lpstr>'Rekapitulace stavby'!Oblast_tisku</vt:lpstr>
      <vt:lpstr>'SO 01 - Odtěžení sedimentů'!Oblast_tisku</vt:lpstr>
      <vt:lpstr>'SO 02 - Oprava koryta'!Oblast_tisku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Vasek-PC\Vasek</dc:creator>
  <cp:lastModifiedBy>Tomáš Klement</cp:lastModifiedBy>
  <cp:lastPrinted>2018-01-11T14:08:26Z</cp:lastPrinted>
  <dcterms:created xsi:type="dcterms:W3CDTF">2018-01-03T19:55:04Z</dcterms:created>
  <dcterms:modified xsi:type="dcterms:W3CDTF">2019-02-06T09:23:46Z</dcterms:modified>
</cp:coreProperties>
</file>